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_CLIENT\Pennsbury SD\1 MBC merger study\7 Model\HL model\"/>
    </mc:Choice>
  </mc:AlternateContent>
  <xr:revisionPtr revIDLastSave="0" documentId="13_ncr:1_{3FC9C0AD-7FE8-499A-839A-71BE7C265EB7}" xr6:coauthVersionLast="47" xr6:coauthVersionMax="47" xr10:uidLastSave="{00000000-0000-0000-0000-000000000000}"/>
  <bookViews>
    <workbookView xWindow="-120" yWindow="-18120" windowWidth="29040" windowHeight="17640" activeTab="3" xr2:uid="{401CAF36-EBF3-4858-A703-C511FE20A95C}"/>
  </bookViews>
  <sheets>
    <sheet name="MSD Baseline" sheetId="1" r:id="rId1"/>
    <sheet name="Sandbox" sheetId="13" r:id="rId2"/>
    <sheet name="Model Impacts" sheetId="14" r:id="rId3"/>
    <sheet name="MSD Tuition Scenario 3" sheetId="12" r:id="rId4"/>
  </sheets>
  <externalReferences>
    <externalReference r:id="rId5"/>
  </externalReferences>
  <definedNames>
    <definedName name="_xlnm.Print_Titles" localSheetId="0">'MSD Baseline'!$14:$15</definedName>
    <definedName name="_xlnm.Print_Titles" localSheetId="3">'MSD Tuition Scenario 3'!$14:$15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1" i="14" l="1"/>
  <c r="L51" i="14"/>
  <c r="K51" i="14"/>
  <c r="J51" i="14"/>
  <c r="I51" i="14"/>
  <c r="H51" i="14"/>
  <c r="G51" i="14"/>
  <c r="F51" i="14"/>
  <c r="E51" i="14"/>
  <c r="M63" i="13" l="1"/>
  <c r="M55" i="14" s="1"/>
  <c r="L63" i="13"/>
  <c r="L55" i="14" s="1"/>
  <c r="K63" i="13"/>
  <c r="K55" i="14" s="1"/>
  <c r="J63" i="13"/>
  <c r="J55" i="14" s="1"/>
  <c r="I63" i="13"/>
  <c r="I55" i="14" s="1"/>
  <c r="H63" i="13"/>
  <c r="H55" i="14" s="1"/>
  <c r="G63" i="13"/>
  <c r="G55" i="14" s="1"/>
  <c r="F63" i="13"/>
  <c r="F55" i="14" s="1"/>
  <c r="E63" i="13"/>
  <c r="E55" i="14" s="1"/>
  <c r="M62" i="13"/>
  <c r="M53" i="14" s="1"/>
  <c r="L62" i="13"/>
  <c r="L53" i="14" s="1"/>
  <c r="K62" i="13"/>
  <c r="K53" i="14" s="1"/>
  <c r="J62" i="13"/>
  <c r="J53" i="14" s="1"/>
  <c r="I62" i="13"/>
  <c r="I53" i="14" s="1"/>
  <c r="H62" i="13"/>
  <c r="H53" i="14" s="1"/>
  <c r="G62" i="13"/>
  <c r="G53" i="14" s="1"/>
  <c r="F62" i="13"/>
  <c r="F53" i="14" s="1"/>
  <c r="E62" i="13"/>
  <c r="E53" i="14" s="1"/>
  <c r="M61" i="13"/>
  <c r="L61" i="13"/>
  <c r="K61" i="13"/>
  <c r="J61" i="13"/>
  <c r="I61" i="13"/>
  <c r="H61" i="13"/>
  <c r="G61" i="13"/>
  <c r="F61" i="13"/>
  <c r="E61" i="13"/>
  <c r="M60" i="13"/>
  <c r="M56" i="14" s="1"/>
  <c r="L60" i="13"/>
  <c r="L56" i="14" s="1"/>
  <c r="K60" i="13"/>
  <c r="K56" i="14" s="1"/>
  <c r="J60" i="13"/>
  <c r="J56" i="14" s="1"/>
  <c r="I60" i="13"/>
  <c r="I56" i="14" s="1"/>
  <c r="H60" i="13"/>
  <c r="H56" i="14" s="1"/>
  <c r="G60" i="13"/>
  <c r="G56" i="14" s="1"/>
  <c r="F60" i="13"/>
  <c r="F56" i="14" s="1"/>
  <c r="E60" i="13"/>
  <c r="E56" i="14" s="1"/>
  <c r="M59" i="13"/>
  <c r="M48" i="14" s="1"/>
  <c r="L59" i="13"/>
  <c r="L48" i="14" s="1"/>
  <c r="K59" i="13"/>
  <c r="K48" i="14" s="1"/>
  <c r="J59" i="13"/>
  <c r="J48" i="14" s="1"/>
  <c r="I59" i="13"/>
  <c r="I48" i="14" s="1"/>
  <c r="H59" i="13"/>
  <c r="H48" i="14" s="1"/>
  <c r="G59" i="13"/>
  <c r="G48" i="14" s="1"/>
  <c r="F59" i="13"/>
  <c r="F48" i="14" s="1"/>
  <c r="E59" i="13"/>
  <c r="E48" i="14" s="1"/>
  <c r="M58" i="13"/>
  <c r="M50" i="14" s="1"/>
  <c r="L58" i="13"/>
  <c r="L50" i="14" s="1"/>
  <c r="K58" i="13"/>
  <c r="K50" i="14" s="1"/>
  <c r="J58" i="13"/>
  <c r="J50" i="14" s="1"/>
  <c r="I58" i="13"/>
  <c r="I50" i="14" s="1"/>
  <c r="H58" i="13"/>
  <c r="H50" i="14" s="1"/>
  <c r="G58" i="13"/>
  <c r="G50" i="14" s="1"/>
  <c r="F58" i="13"/>
  <c r="F50" i="14" s="1"/>
  <c r="E58" i="13"/>
  <c r="E50" i="14" s="1"/>
  <c r="M150" i="12" l="1"/>
  <c r="L150" i="12"/>
  <c r="K150" i="12"/>
  <c r="J150" i="12"/>
  <c r="I150" i="12"/>
  <c r="H150" i="12"/>
  <c r="G150" i="12"/>
  <c r="F150" i="12"/>
  <c r="E150" i="12"/>
  <c r="D150" i="12"/>
  <c r="C150" i="12"/>
  <c r="M149" i="12"/>
  <c r="L149" i="12"/>
  <c r="K149" i="12"/>
  <c r="J149" i="12"/>
  <c r="I149" i="12"/>
  <c r="H149" i="12"/>
  <c r="G149" i="12"/>
  <c r="F149" i="12"/>
  <c r="E149" i="12"/>
  <c r="D149" i="12"/>
  <c r="C149" i="12"/>
  <c r="M148" i="12"/>
  <c r="L148" i="12"/>
  <c r="K148" i="12"/>
  <c r="J148" i="12"/>
  <c r="I148" i="12"/>
  <c r="H148" i="12"/>
  <c r="G148" i="12"/>
  <c r="F148" i="12"/>
  <c r="E148" i="12"/>
  <c r="D148" i="12"/>
  <c r="C148" i="12"/>
  <c r="M147" i="12"/>
  <c r="L147" i="12"/>
  <c r="K147" i="12"/>
  <c r="J147" i="12"/>
  <c r="I147" i="12"/>
  <c r="H147" i="12"/>
  <c r="G147" i="12"/>
  <c r="F147" i="12"/>
  <c r="E147" i="12"/>
  <c r="D147" i="12"/>
  <c r="C147" i="12"/>
  <c r="M143" i="12"/>
  <c r="L143" i="12"/>
  <c r="K143" i="12"/>
  <c r="J143" i="12"/>
  <c r="I143" i="12"/>
  <c r="H143" i="12"/>
  <c r="G143" i="12"/>
  <c r="F143" i="12"/>
  <c r="E143" i="12"/>
  <c r="D143" i="12"/>
  <c r="C143" i="12"/>
  <c r="M142" i="12"/>
  <c r="L142" i="12"/>
  <c r="K142" i="12"/>
  <c r="J142" i="12"/>
  <c r="I142" i="12"/>
  <c r="H142" i="12"/>
  <c r="G142" i="12"/>
  <c r="F142" i="12"/>
  <c r="E142" i="12"/>
  <c r="D142" i="12"/>
  <c r="C142" i="12"/>
  <c r="M141" i="12"/>
  <c r="L141" i="12"/>
  <c r="K141" i="12"/>
  <c r="J141" i="12"/>
  <c r="I141" i="12"/>
  <c r="H141" i="12"/>
  <c r="G141" i="12"/>
  <c r="F141" i="12"/>
  <c r="E141" i="12"/>
  <c r="D141" i="12"/>
  <c r="C141" i="12"/>
  <c r="M140" i="12"/>
  <c r="L140" i="12"/>
  <c r="K140" i="12"/>
  <c r="J140" i="12"/>
  <c r="I140" i="12"/>
  <c r="H140" i="12"/>
  <c r="G140" i="12"/>
  <c r="F140" i="12"/>
  <c r="E140" i="12"/>
  <c r="D140" i="12"/>
  <c r="C140" i="12"/>
  <c r="M139" i="12"/>
  <c r="L139" i="12"/>
  <c r="K139" i="12"/>
  <c r="J139" i="12"/>
  <c r="I139" i="12"/>
  <c r="H139" i="12"/>
  <c r="G139" i="12"/>
  <c r="F139" i="12"/>
  <c r="E139" i="12"/>
  <c r="D139" i="12"/>
  <c r="C139" i="12"/>
  <c r="M138" i="12"/>
  <c r="L138" i="12"/>
  <c r="K138" i="12"/>
  <c r="J138" i="12"/>
  <c r="I138" i="12"/>
  <c r="H138" i="12"/>
  <c r="G138" i="12"/>
  <c r="F138" i="12"/>
  <c r="E138" i="12"/>
  <c r="D138" i="12"/>
  <c r="C138" i="12"/>
  <c r="M137" i="12"/>
  <c r="L137" i="12"/>
  <c r="K137" i="12"/>
  <c r="J137" i="12"/>
  <c r="I137" i="12"/>
  <c r="H137" i="12"/>
  <c r="G137" i="12"/>
  <c r="F137" i="12"/>
  <c r="E137" i="12"/>
  <c r="D137" i="12"/>
  <c r="C137" i="12"/>
  <c r="M136" i="12"/>
  <c r="L136" i="12"/>
  <c r="K136" i="12"/>
  <c r="J136" i="12"/>
  <c r="I136" i="12"/>
  <c r="H136" i="12"/>
  <c r="G136" i="12"/>
  <c r="F136" i="12"/>
  <c r="E136" i="12"/>
  <c r="D136" i="12"/>
  <c r="C136" i="12"/>
  <c r="M135" i="12"/>
  <c r="L135" i="12"/>
  <c r="K135" i="12"/>
  <c r="J135" i="12"/>
  <c r="I135" i="12"/>
  <c r="H135" i="12"/>
  <c r="G135" i="12"/>
  <c r="F135" i="12"/>
  <c r="E135" i="12"/>
  <c r="D135" i="12"/>
  <c r="C135" i="12"/>
  <c r="M134" i="12"/>
  <c r="L134" i="12"/>
  <c r="K134" i="12"/>
  <c r="J134" i="12"/>
  <c r="I134" i="12"/>
  <c r="H134" i="12"/>
  <c r="G134" i="12"/>
  <c r="F134" i="12"/>
  <c r="E134" i="12"/>
  <c r="D134" i="12"/>
  <c r="C134" i="12"/>
  <c r="M133" i="12"/>
  <c r="L133" i="12"/>
  <c r="K133" i="12"/>
  <c r="J133" i="12"/>
  <c r="I133" i="12"/>
  <c r="H133" i="12"/>
  <c r="G133" i="12"/>
  <c r="F133" i="12"/>
  <c r="E133" i="12"/>
  <c r="D133" i="12"/>
  <c r="C133" i="12"/>
  <c r="M132" i="12"/>
  <c r="L132" i="12"/>
  <c r="K132" i="12"/>
  <c r="J132" i="12"/>
  <c r="I132" i="12"/>
  <c r="H132" i="12"/>
  <c r="G132" i="12"/>
  <c r="F132" i="12"/>
  <c r="E132" i="12"/>
  <c r="D132" i="12"/>
  <c r="C132" i="12"/>
  <c r="M131" i="12"/>
  <c r="L131" i="12"/>
  <c r="K131" i="12"/>
  <c r="J131" i="12"/>
  <c r="I131" i="12"/>
  <c r="H131" i="12"/>
  <c r="G131" i="12"/>
  <c r="F131" i="12"/>
  <c r="E131" i="12"/>
  <c r="D131" i="12"/>
  <c r="C131" i="12"/>
  <c r="M130" i="12"/>
  <c r="L130" i="12"/>
  <c r="K130" i="12"/>
  <c r="J130" i="12"/>
  <c r="I130" i="12"/>
  <c r="H130" i="12"/>
  <c r="G130" i="12"/>
  <c r="F130" i="12"/>
  <c r="E130" i="12"/>
  <c r="D130" i="12"/>
  <c r="C130" i="12"/>
  <c r="M129" i="12"/>
  <c r="L129" i="12"/>
  <c r="K129" i="12"/>
  <c r="J129" i="12"/>
  <c r="I129" i="12"/>
  <c r="H129" i="12"/>
  <c r="G129" i="12"/>
  <c r="F129" i="12"/>
  <c r="E129" i="12"/>
  <c r="D129" i="12"/>
  <c r="C129" i="12"/>
  <c r="M128" i="12"/>
  <c r="L128" i="12"/>
  <c r="K128" i="12"/>
  <c r="J128" i="12"/>
  <c r="I128" i="12"/>
  <c r="H128" i="12"/>
  <c r="G128" i="12"/>
  <c r="F128" i="12"/>
  <c r="E128" i="12"/>
  <c r="D128" i="12"/>
  <c r="C128" i="12"/>
  <c r="M124" i="12"/>
  <c r="L124" i="12"/>
  <c r="K124" i="12"/>
  <c r="J124" i="12"/>
  <c r="I124" i="12"/>
  <c r="H124" i="12"/>
  <c r="G124" i="12"/>
  <c r="F124" i="12"/>
  <c r="E124" i="12"/>
  <c r="D124" i="12"/>
  <c r="C124" i="12"/>
  <c r="M123" i="12"/>
  <c r="L123" i="12"/>
  <c r="K123" i="12"/>
  <c r="J123" i="12"/>
  <c r="I123" i="12"/>
  <c r="H123" i="12"/>
  <c r="G123" i="12"/>
  <c r="F123" i="12"/>
  <c r="E123" i="12"/>
  <c r="D123" i="12"/>
  <c r="C123" i="12"/>
  <c r="D122" i="12"/>
  <c r="C122" i="12"/>
  <c r="M121" i="12"/>
  <c r="L121" i="12"/>
  <c r="K121" i="12"/>
  <c r="J121" i="12"/>
  <c r="I121" i="12"/>
  <c r="H121" i="12"/>
  <c r="G121" i="12"/>
  <c r="F121" i="12"/>
  <c r="E121" i="12"/>
  <c r="D121" i="12"/>
  <c r="C121" i="12"/>
  <c r="M120" i="12"/>
  <c r="L120" i="12"/>
  <c r="K120" i="12"/>
  <c r="J120" i="12"/>
  <c r="I120" i="12"/>
  <c r="H120" i="12"/>
  <c r="G120" i="12"/>
  <c r="F120" i="12"/>
  <c r="E120" i="12"/>
  <c r="D120" i="12"/>
  <c r="C120" i="12"/>
  <c r="M114" i="12"/>
  <c r="L114" i="12"/>
  <c r="K114" i="12"/>
  <c r="J114" i="12"/>
  <c r="I114" i="12"/>
  <c r="H114" i="12"/>
  <c r="G114" i="12"/>
  <c r="F114" i="12"/>
  <c r="E114" i="12"/>
  <c r="D114" i="12"/>
  <c r="C114" i="12"/>
  <c r="M113" i="12"/>
  <c r="L113" i="12"/>
  <c r="K113" i="12"/>
  <c r="J113" i="12"/>
  <c r="I113" i="12"/>
  <c r="H113" i="12"/>
  <c r="G113" i="12"/>
  <c r="F113" i="12"/>
  <c r="E113" i="12"/>
  <c r="D113" i="12"/>
  <c r="C113" i="12"/>
  <c r="M112" i="12"/>
  <c r="L112" i="12"/>
  <c r="K112" i="12"/>
  <c r="J112" i="12"/>
  <c r="I112" i="12"/>
  <c r="H112" i="12"/>
  <c r="G112" i="12"/>
  <c r="F112" i="12"/>
  <c r="E112" i="12"/>
  <c r="D112" i="12"/>
  <c r="C112" i="12"/>
  <c r="M111" i="12"/>
  <c r="L111" i="12"/>
  <c r="K111" i="12"/>
  <c r="J111" i="12"/>
  <c r="I111" i="12"/>
  <c r="H111" i="12"/>
  <c r="G111" i="12"/>
  <c r="F111" i="12"/>
  <c r="E111" i="12"/>
  <c r="D111" i="12"/>
  <c r="C111" i="12"/>
  <c r="D110" i="12"/>
  <c r="C110" i="12"/>
  <c r="D109" i="12"/>
  <c r="C109" i="12"/>
  <c r="D108" i="12"/>
  <c r="C108" i="12"/>
  <c r="M104" i="12"/>
  <c r="L104" i="12"/>
  <c r="K104" i="12"/>
  <c r="J104" i="12"/>
  <c r="I104" i="12"/>
  <c r="H104" i="12"/>
  <c r="G104" i="12"/>
  <c r="F104" i="12"/>
  <c r="E104" i="12"/>
  <c r="D104" i="12"/>
  <c r="C104" i="12"/>
  <c r="M103" i="12"/>
  <c r="L103" i="12"/>
  <c r="K103" i="12"/>
  <c r="J103" i="12"/>
  <c r="I103" i="12"/>
  <c r="H103" i="12"/>
  <c r="G103" i="12"/>
  <c r="F103" i="12"/>
  <c r="E103" i="12"/>
  <c r="D103" i="12"/>
  <c r="C103" i="12"/>
  <c r="M102" i="12"/>
  <c r="L102" i="12"/>
  <c r="K102" i="12"/>
  <c r="J102" i="12"/>
  <c r="I102" i="12"/>
  <c r="H102" i="12"/>
  <c r="G102" i="12"/>
  <c r="F102" i="12"/>
  <c r="E102" i="12"/>
  <c r="D102" i="12"/>
  <c r="C102" i="12"/>
  <c r="M101" i="12"/>
  <c r="L101" i="12"/>
  <c r="K101" i="12"/>
  <c r="J101" i="12"/>
  <c r="I101" i="12"/>
  <c r="H101" i="12"/>
  <c r="G101" i="12"/>
  <c r="F101" i="12"/>
  <c r="E101" i="12"/>
  <c r="D101" i="12"/>
  <c r="C101" i="12"/>
  <c r="M100" i="12"/>
  <c r="L100" i="12"/>
  <c r="K100" i="12"/>
  <c r="J100" i="12"/>
  <c r="I100" i="12"/>
  <c r="H100" i="12"/>
  <c r="G100" i="12"/>
  <c r="F100" i="12"/>
  <c r="E100" i="12"/>
  <c r="D100" i="12"/>
  <c r="C100" i="12"/>
  <c r="M99" i="12"/>
  <c r="L99" i="12"/>
  <c r="K99" i="12"/>
  <c r="J99" i="12"/>
  <c r="I99" i="12"/>
  <c r="H99" i="12"/>
  <c r="G99" i="12"/>
  <c r="F99" i="12"/>
  <c r="E99" i="12"/>
  <c r="D99" i="12"/>
  <c r="C99" i="12"/>
  <c r="M98" i="12"/>
  <c r="L98" i="12"/>
  <c r="K98" i="12"/>
  <c r="J98" i="12"/>
  <c r="I98" i="12"/>
  <c r="H98" i="12"/>
  <c r="G98" i="12"/>
  <c r="F98" i="12"/>
  <c r="E98" i="12"/>
  <c r="D98" i="12"/>
  <c r="C98" i="12"/>
  <c r="M97" i="12"/>
  <c r="L97" i="12"/>
  <c r="K97" i="12"/>
  <c r="J97" i="12"/>
  <c r="I97" i="12"/>
  <c r="H97" i="12"/>
  <c r="G97" i="12"/>
  <c r="F97" i="12"/>
  <c r="E97" i="12"/>
  <c r="D97" i="12"/>
  <c r="C97" i="12"/>
  <c r="M96" i="12"/>
  <c r="L96" i="12"/>
  <c r="K96" i="12"/>
  <c r="J96" i="12"/>
  <c r="I96" i="12"/>
  <c r="H96" i="12"/>
  <c r="G96" i="12"/>
  <c r="F96" i="12"/>
  <c r="E96" i="12"/>
  <c r="D96" i="12"/>
  <c r="C96" i="12"/>
  <c r="M90" i="12"/>
  <c r="L90" i="12"/>
  <c r="K90" i="12"/>
  <c r="J90" i="12"/>
  <c r="I90" i="12"/>
  <c r="H90" i="12"/>
  <c r="G90" i="12"/>
  <c r="F90" i="12"/>
  <c r="E90" i="12"/>
  <c r="D90" i="12"/>
  <c r="C90" i="12"/>
  <c r="M89" i="12"/>
  <c r="L89" i="12"/>
  <c r="K89" i="12"/>
  <c r="J89" i="12"/>
  <c r="I89" i="12"/>
  <c r="H89" i="12"/>
  <c r="G89" i="12"/>
  <c r="F89" i="12"/>
  <c r="E89" i="12"/>
  <c r="D89" i="12"/>
  <c r="C89" i="12"/>
  <c r="M88" i="12"/>
  <c r="L88" i="12"/>
  <c r="K88" i="12"/>
  <c r="J88" i="12"/>
  <c r="I88" i="12"/>
  <c r="H88" i="12"/>
  <c r="G88" i="12"/>
  <c r="F88" i="12"/>
  <c r="E88" i="12"/>
  <c r="D88" i="12"/>
  <c r="C88" i="12"/>
  <c r="M87" i="12"/>
  <c r="L87" i="12"/>
  <c r="K87" i="12"/>
  <c r="J87" i="12"/>
  <c r="I87" i="12"/>
  <c r="H87" i="12"/>
  <c r="G87" i="12"/>
  <c r="F87" i="12"/>
  <c r="E87" i="12"/>
  <c r="D87" i="12"/>
  <c r="C87" i="12"/>
  <c r="M86" i="12"/>
  <c r="L86" i="12"/>
  <c r="K86" i="12"/>
  <c r="J86" i="12"/>
  <c r="I86" i="12"/>
  <c r="H86" i="12"/>
  <c r="G86" i="12"/>
  <c r="F86" i="12"/>
  <c r="E86" i="12"/>
  <c r="D86" i="12"/>
  <c r="C86" i="12"/>
  <c r="M85" i="12"/>
  <c r="L85" i="12"/>
  <c r="K85" i="12"/>
  <c r="J85" i="12"/>
  <c r="I85" i="12"/>
  <c r="H85" i="12"/>
  <c r="G85" i="12"/>
  <c r="F85" i="12"/>
  <c r="E85" i="12"/>
  <c r="D85" i="12"/>
  <c r="C85" i="12"/>
  <c r="M84" i="12"/>
  <c r="L84" i="12"/>
  <c r="K84" i="12"/>
  <c r="J84" i="12"/>
  <c r="I84" i="12"/>
  <c r="H84" i="12"/>
  <c r="G84" i="12"/>
  <c r="F84" i="12"/>
  <c r="E84" i="12"/>
  <c r="D84" i="12"/>
  <c r="C84" i="12"/>
  <c r="M83" i="12"/>
  <c r="L83" i="12"/>
  <c r="K83" i="12"/>
  <c r="J83" i="12"/>
  <c r="I83" i="12"/>
  <c r="H83" i="12"/>
  <c r="G83" i="12"/>
  <c r="F83" i="12"/>
  <c r="E83" i="12"/>
  <c r="D83" i="12"/>
  <c r="C83" i="12"/>
  <c r="M82" i="12"/>
  <c r="L82" i="12"/>
  <c r="K82" i="12"/>
  <c r="J82" i="12"/>
  <c r="I82" i="12"/>
  <c r="H82" i="12"/>
  <c r="G82" i="12"/>
  <c r="F82" i="12"/>
  <c r="E82" i="12"/>
  <c r="D82" i="12"/>
  <c r="C82" i="12"/>
  <c r="M81" i="12"/>
  <c r="L81" i="12"/>
  <c r="K81" i="12"/>
  <c r="J81" i="12"/>
  <c r="I81" i="12"/>
  <c r="H81" i="12"/>
  <c r="G81" i="12"/>
  <c r="F81" i="12"/>
  <c r="E81" i="12"/>
  <c r="D81" i="12"/>
  <c r="C81" i="12"/>
  <c r="M80" i="12"/>
  <c r="L80" i="12"/>
  <c r="K80" i="12"/>
  <c r="J80" i="12"/>
  <c r="I80" i="12"/>
  <c r="H80" i="12"/>
  <c r="G80" i="12"/>
  <c r="F80" i="12"/>
  <c r="E80" i="12"/>
  <c r="D80" i="12"/>
  <c r="C80" i="12"/>
  <c r="M76" i="12"/>
  <c r="L76" i="12"/>
  <c r="K76" i="12"/>
  <c r="J76" i="12"/>
  <c r="I76" i="12"/>
  <c r="H76" i="12"/>
  <c r="G76" i="12"/>
  <c r="F76" i="12"/>
  <c r="E76" i="12"/>
  <c r="D76" i="12"/>
  <c r="C76" i="12"/>
  <c r="D75" i="12"/>
  <c r="C75" i="12"/>
  <c r="M74" i="12"/>
  <c r="L74" i="12"/>
  <c r="K74" i="12"/>
  <c r="J74" i="12"/>
  <c r="I74" i="12"/>
  <c r="H74" i="12"/>
  <c r="G74" i="12"/>
  <c r="F74" i="12"/>
  <c r="E74" i="12"/>
  <c r="D74" i="12"/>
  <c r="C74" i="12"/>
  <c r="M73" i="12"/>
  <c r="L73" i="12"/>
  <c r="K73" i="12"/>
  <c r="J73" i="12"/>
  <c r="I73" i="12"/>
  <c r="H73" i="12"/>
  <c r="G73" i="12"/>
  <c r="F73" i="12"/>
  <c r="E73" i="12"/>
  <c r="D73" i="12"/>
  <c r="C73" i="12"/>
  <c r="M72" i="12"/>
  <c r="L72" i="12"/>
  <c r="K72" i="12"/>
  <c r="J72" i="12"/>
  <c r="I72" i="12"/>
  <c r="H72" i="12"/>
  <c r="G72" i="12"/>
  <c r="F72" i="12"/>
  <c r="E72" i="12"/>
  <c r="D72" i="12"/>
  <c r="C72" i="12"/>
  <c r="M71" i="12"/>
  <c r="L71" i="12"/>
  <c r="K71" i="12"/>
  <c r="J71" i="12"/>
  <c r="I71" i="12"/>
  <c r="H71" i="12"/>
  <c r="G71" i="12"/>
  <c r="F71" i="12"/>
  <c r="E71" i="12"/>
  <c r="D71" i="12"/>
  <c r="C71" i="12"/>
  <c r="M70" i="12"/>
  <c r="L70" i="12"/>
  <c r="K70" i="12"/>
  <c r="J70" i="12"/>
  <c r="I70" i="12"/>
  <c r="H70" i="12"/>
  <c r="G70" i="12"/>
  <c r="F70" i="12"/>
  <c r="E70" i="12"/>
  <c r="D70" i="12"/>
  <c r="C70" i="12"/>
  <c r="M69" i="12"/>
  <c r="L69" i="12"/>
  <c r="K69" i="12"/>
  <c r="J69" i="12"/>
  <c r="I69" i="12"/>
  <c r="H69" i="12"/>
  <c r="G69" i="12"/>
  <c r="F69" i="12"/>
  <c r="E69" i="12"/>
  <c r="D69" i="12"/>
  <c r="C69" i="12"/>
  <c r="M68" i="12"/>
  <c r="L68" i="12"/>
  <c r="K68" i="12"/>
  <c r="J68" i="12"/>
  <c r="I68" i="12"/>
  <c r="H68" i="12"/>
  <c r="G68" i="12"/>
  <c r="F68" i="12"/>
  <c r="E68" i="12"/>
  <c r="D68" i="12"/>
  <c r="C68" i="12"/>
  <c r="M67" i="12"/>
  <c r="L67" i="12"/>
  <c r="K67" i="12"/>
  <c r="J67" i="12"/>
  <c r="I67" i="12"/>
  <c r="H67" i="12"/>
  <c r="G67" i="12"/>
  <c r="F67" i="12"/>
  <c r="E67" i="12"/>
  <c r="D67" i="12"/>
  <c r="C67" i="12"/>
  <c r="D66" i="12"/>
  <c r="C66" i="12"/>
  <c r="M65" i="12"/>
  <c r="L65" i="12"/>
  <c r="K65" i="12"/>
  <c r="J65" i="12"/>
  <c r="I65" i="12"/>
  <c r="H65" i="12"/>
  <c r="G65" i="12"/>
  <c r="F65" i="12"/>
  <c r="E65" i="12"/>
  <c r="D65" i="12"/>
  <c r="C65" i="12"/>
  <c r="M61" i="12"/>
  <c r="L61" i="12"/>
  <c r="K61" i="12"/>
  <c r="J61" i="12"/>
  <c r="I61" i="12"/>
  <c r="H61" i="12"/>
  <c r="G61" i="12"/>
  <c r="F61" i="12"/>
  <c r="E61" i="12"/>
  <c r="D61" i="12"/>
  <c r="C61" i="12"/>
  <c r="M60" i="12"/>
  <c r="L60" i="12"/>
  <c r="K60" i="12"/>
  <c r="J60" i="12"/>
  <c r="I60" i="12"/>
  <c r="H60" i="12"/>
  <c r="G60" i="12"/>
  <c r="F60" i="12"/>
  <c r="E60" i="12"/>
  <c r="D60" i="12"/>
  <c r="C60" i="12"/>
  <c r="M59" i="12"/>
  <c r="L59" i="12"/>
  <c r="K59" i="12"/>
  <c r="J59" i="12"/>
  <c r="I59" i="12"/>
  <c r="H59" i="12"/>
  <c r="G59" i="12"/>
  <c r="F59" i="12"/>
  <c r="E59" i="12"/>
  <c r="D59" i="12"/>
  <c r="C59" i="12"/>
  <c r="M58" i="12"/>
  <c r="L58" i="12"/>
  <c r="K58" i="12"/>
  <c r="J58" i="12"/>
  <c r="I58" i="12"/>
  <c r="H58" i="12"/>
  <c r="G58" i="12"/>
  <c r="F58" i="12"/>
  <c r="E58" i="12"/>
  <c r="D58" i="12"/>
  <c r="C58" i="12"/>
  <c r="M57" i="12"/>
  <c r="L57" i="12"/>
  <c r="K57" i="12"/>
  <c r="J57" i="12"/>
  <c r="I57" i="12"/>
  <c r="H57" i="12"/>
  <c r="G57" i="12"/>
  <c r="F57" i="12"/>
  <c r="E57" i="12"/>
  <c r="D57" i="12"/>
  <c r="C57" i="12"/>
  <c r="M56" i="12"/>
  <c r="L56" i="12"/>
  <c r="K56" i="12"/>
  <c r="J56" i="12"/>
  <c r="I56" i="12"/>
  <c r="H56" i="12"/>
  <c r="G56" i="12"/>
  <c r="F56" i="12"/>
  <c r="E56" i="12"/>
  <c r="D56" i="12"/>
  <c r="C56" i="12"/>
  <c r="M55" i="12"/>
  <c r="L55" i="12"/>
  <c r="K55" i="12"/>
  <c r="J55" i="12"/>
  <c r="I55" i="12"/>
  <c r="H55" i="12"/>
  <c r="G55" i="12"/>
  <c r="F55" i="12"/>
  <c r="E55" i="12"/>
  <c r="D55" i="12"/>
  <c r="C55" i="12"/>
  <c r="D54" i="12"/>
  <c r="C54" i="12"/>
  <c r="F22" i="13"/>
  <c r="G22" i="13"/>
  <c r="H22" i="13"/>
  <c r="I22" i="13"/>
  <c r="J22" i="13"/>
  <c r="K22" i="13"/>
  <c r="L22" i="13"/>
  <c r="M22" i="13"/>
  <c r="E22" i="13"/>
  <c r="M64" i="13" l="1"/>
  <c r="E64" i="13"/>
  <c r="M47" i="13"/>
  <c r="M86" i="13" s="1"/>
  <c r="M87" i="13" s="1"/>
  <c r="M61" i="14" s="1"/>
  <c r="M109" i="12" s="1"/>
  <c r="L47" i="13"/>
  <c r="L86" i="13" s="1"/>
  <c r="L87" i="13" s="1"/>
  <c r="L61" i="14" s="1"/>
  <c r="L109" i="12" s="1"/>
  <c r="K47" i="13"/>
  <c r="K86" i="13" s="1"/>
  <c r="K87" i="13" s="1"/>
  <c r="K61" i="14" s="1"/>
  <c r="K109" i="12" s="1"/>
  <c r="J47" i="13"/>
  <c r="J86" i="13" s="1"/>
  <c r="J87" i="13" s="1"/>
  <c r="J61" i="14" s="1"/>
  <c r="J109" i="12" s="1"/>
  <c r="I47" i="13"/>
  <c r="I86" i="13" s="1"/>
  <c r="I87" i="13" s="1"/>
  <c r="I61" i="14" s="1"/>
  <c r="I109" i="12" s="1"/>
  <c r="H47" i="13"/>
  <c r="H86" i="13" s="1"/>
  <c r="H87" i="13" s="1"/>
  <c r="H61" i="14" s="1"/>
  <c r="H109" i="12" s="1"/>
  <c r="G47" i="13"/>
  <c r="G86" i="13" s="1"/>
  <c r="G87" i="13" s="1"/>
  <c r="G61" i="14" s="1"/>
  <c r="G109" i="12" s="1"/>
  <c r="F47" i="13"/>
  <c r="F86" i="13" s="1"/>
  <c r="F87" i="13" s="1"/>
  <c r="F61" i="14" s="1"/>
  <c r="F109" i="12" s="1"/>
  <c r="E47" i="13"/>
  <c r="E86" i="13" s="1"/>
  <c r="E87" i="13" s="1"/>
  <c r="E61" i="14" s="1"/>
  <c r="E109" i="12" s="1"/>
  <c r="M33" i="13"/>
  <c r="M74" i="14" s="1"/>
  <c r="M122" i="12" s="1"/>
  <c r="L33" i="13"/>
  <c r="L74" i="14" s="1"/>
  <c r="L122" i="12" s="1"/>
  <c r="K33" i="13"/>
  <c r="K74" i="14" s="1"/>
  <c r="K122" i="12" s="1"/>
  <c r="J33" i="13"/>
  <c r="J74" i="14" s="1"/>
  <c r="J122" i="12" s="1"/>
  <c r="I33" i="13"/>
  <c r="I74" i="14" s="1"/>
  <c r="I122" i="12" s="1"/>
  <c r="H33" i="13"/>
  <c r="H74" i="14" s="1"/>
  <c r="H122" i="12" s="1"/>
  <c r="G33" i="13"/>
  <c r="G74" i="14" s="1"/>
  <c r="G122" i="12" s="1"/>
  <c r="F33" i="13"/>
  <c r="F74" i="14" s="1"/>
  <c r="F122" i="12" s="1"/>
  <c r="E33" i="13"/>
  <c r="E74" i="14" s="1"/>
  <c r="E122" i="12" s="1"/>
  <c r="E7" i="13"/>
  <c r="E10" i="13" s="1"/>
  <c r="E13" i="13" s="1"/>
  <c r="E23" i="13" s="1"/>
  <c r="F6" i="13"/>
  <c r="F5" i="13"/>
  <c r="G5" i="13" s="1"/>
  <c r="H5" i="13" s="1"/>
  <c r="I5" i="13" s="1"/>
  <c r="J5" i="13" s="1"/>
  <c r="K5" i="13" s="1"/>
  <c r="L5" i="13" s="1"/>
  <c r="M5" i="13" s="1"/>
  <c r="D14" i="14"/>
  <c r="D29" i="14"/>
  <c r="D43" i="14"/>
  <c r="E43" i="14"/>
  <c r="F43" i="14"/>
  <c r="G43" i="14"/>
  <c r="H43" i="14"/>
  <c r="I43" i="14"/>
  <c r="J43" i="14"/>
  <c r="K43" i="14"/>
  <c r="L43" i="14"/>
  <c r="M43" i="14"/>
  <c r="D45" i="14"/>
  <c r="D57" i="14"/>
  <c r="E57" i="14"/>
  <c r="F57" i="14"/>
  <c r="G57" i="14"/>
  <c r="H57" i="14"/>
  <c r="I57" i="14"/>
  <c r="J57" i="14"/>
  <c r="K57" i="14"/>
  <c r="L57" i="14"/>
  <c r="M57" i="14"/>
  <c r="D67" i="14"/>
  <c r="D69" i="14"/>
  <c r="D77" i="14"/>
  <c r="D105" i="14" s="1"/>
  <c r="F77" i="14"/>
  <c r="G77" i="14"/>
  <c r="K77" i="14"/>
  <c r="L77" i="14"/>
  <c r="D96" i="14"/>
  <c r="E96" i="14"/>
  <c r="F96" i="14"/>
  <c r="G96" i="14"/>
  <c r="H96" i="14"/>
  <c r="I96" i="14"/>
  <c r="J96" i="14"/>
  <c r="K96" i="14"/>
  <c r="L96" i="14"/>
  <c r="M96" i="14"/>
  <c r="D103" i="14"/>
  <c r="E103" i="14"/>
  <c r="F103" i="14"/>
  <c r="G103" i="14"/>
  <c r="H103" i="14"/>
  <c r="I103" i="14"/>
  <c r="J103" i="14"/>
  <c r="K103" i="14"/>
  <c r="L103" i="14"/>
  <c r="M103" i="14"/>
  <c r="C103" i="14"/>
  <c r="C96" i="14"/>
  <c r="C77" i="14"/>
  <c r="C67" i="14"/>
  <c r="C57" i="14"/>
  <c r="C105" i="14" s="1"/>
  <c r="C43" i="14"/>
  <c r="C29" i="14"/>
  <c r="C14" i="14"/>
  <c r="H77" i="14" l="1"/>
  <c r="J77" i="14"/>
  <c r="I64" i="13"/>
  <c r="I68" i="13" s="1"/>
  <c r="I60" i="14" s="1"/>
  <c r="L64" i="13"/>
  <c r="L68" i="13" s="1"/>
  <c r="L60" i="14" s="1"/>
  <c r="G64" i="13"/>
  <c r="G68" i="13" s="1"/>
  <c r="G60" i="14" s="1"/>
  <c r="I77" i="14"/>
  <c r="K64" i="13"/>
  <c r="K67" i="13" s="1"/>
  <c r="K62" i="14" s="1"/>
  <c r="H64" i="13"/>
  <c r="H68" i="13" s="1"/>
  <c r="H60" i="14" s="1"/>
  <c r="F64" i="13"/>
  <c r="F68" i="13" s="1"/>
  <c r="F60" i="14" s="1"/>
  <c r="M77" i="14"/>
  <c r="E77" i="14"/>
  <c r="J64" i="13"/>
  <c r="J67" i="13" s="1"/>
  <c r="J62" i="14" s="1"/>
  <c r="E24" i="13"/>
  <c r="E6" i="14" s="1"/>
  <c r="F7" i="13"/>
  <c r="F10" i="13" s="1"/>
  <c r="F13" i="13" s="1"/>
  <c r="F23" i="13" s="1"/>
  <c r="G6" i="13"/>
  <c r="G7" i="13" s="1"/>
  <c r="G10" i="13" s="1"/>
  <c r="G13" i="13" s="1"/>
  <c r="G23" i="13" s="1"/>
  <c r="L67" i="13"/>
  <c r="L62" i="14" s="1"/>
  <c r="M67" i="13"/>
  <c r="M62" i="14" s="1"/>
  <c r="M68" i="13"/>
  <c r="M60" i="14" s="1"/>
  <c r="E67" i="13"/>
  <c r="E62" i="14" s="1"/>
  <c r="E68" i="13"/>
  <c r="E60" i="14" s="1"/>
  <c r="C69" i="14"/>
  <c r="C45" i="14"/>
  <c r="I77" i="13" l="1"/>
  <c r="I27" i="14" s="1"/>
  <c r="I75" i="12" s="1"/>
  <c r="M77" i="13"/>
  <c r="M27" i="14" s="1"/>
  <c r="M75" i="12" s="1"/>
  <c r="H77" i="13"/>
  <c r="H27" i="14" s="1"/>
  <c r="H75" i="12" s="1"/>
  <c r="G77" i="13"/>
  <c r="G27" i="14" s="1"/>
  <c r="G75" i="12" s="1"/>
  <c r="F77" i="13"/>
  <c r="F27" i="14" s="1"/>
  <c r="F75" i="12" s="1"/>
  <c r="E77" i="13"/>
  <c r="E27" i="14" s="1"/>
  <c r="E75" i="12" s="1"/>
  <c r="L77" i="13"/>
  <c r="L27" i="14" s="1"/>
  <c r="L75" i="12" s="1"/>
  <c r="I67" i="13"/>
  <c r="J68" i="13"/>
  <c r="K68" i="13"/>
  <c r="H67" i="13"/>
  <c r="G67" i="13"/>
  <c r="F67" i="13"/>
  <c r="E54" i="12"/>
  <c r="E14" i="14"/>
  <c r="G24" i="13"/>
  <c r="G6" i="14" s="1"/>
  <c r="F24" i="13"/>
  <c r="F6" i="14" s="1"/>
  <c r="H6" i="13"/>
  <c r="I6" i="13" s="1"/>
  <c r="J76" i="13"/>
  <c r="M76" i="13"/>
  <c r="M69" i="13"/>
  <c r="H76" i="13"/>
  <c r="K76" i="13"/>
  <c r="E76" i="13"/>
  <c r="E69" i="13"/>
  <c r="L76" i="13"/>
  <c r="L69" i="13"/>
  <c r="I76" i="13" l="1"/>
  <c r="I62" i="14"/>
  <c r="H69" i="13"/>
  <c r="H62" i="14"/>
  <c r="F69" i="13"/>
  <c r="F62" i="14"/>
  <c r="K69" i="13"/>
  <c r="K60" i="14"/>
  <c r="G76" i="13"/>
  <c r="G62" i="14"/>
  <c r="J69" i="13"/>
  <c r="J60" i="14"/>
  <c r="I69" i="13"/>
  <c r="G69" i="13"/>
  <c r="L78" i="13"/>
  <c r="L18" i="14"/>
  <c r="L110" i="12"/>
  <c r="H78" i="13"/>
  <c r="H18" i="14"/>
  <c r="H110" i="12"/>
  <c r="L108" i="12"/>
  <c r="H108" i="12"/>
  <c r="E78" i="13"/>
  <c r="E110" i="12"/>
  <c r="E18" i="14"/>
  <c r="M78" i="13"/>
  <c r="M110" i="12"/>
  <c r="M18" i="14"/>
  <c r="E108" i="12"/>
  <c r="M108" i="12"/>
  <c r="J110" i="12"/>
  <c r="J18" i="14"/>
  <c r="G78" i="13"/>
  <c r="G110" i="12"/>
  <c r="G18" i="14"/>
  <c r="K18" i="14"/>
  <c r="K110" i="12"/>
  <c r="F108" i="12"/>
  <c r="K77" i="13"/>
  <c r="K27" i="14" s="1"/>
  <c r="K75" i="12" s="1"/>
  <c r="J77" i="13"/>
  <c r="J27" i="14" s="1"/>
  <c r="J75" i="12" s="1"/>
  <c r="G108" i="12"/>
  <c r="I108" i="12"/>
  <c r="I78" i="13"/>
  <c r="I110" i="12"/>
  <c r="I18" i="14"/>
  <c r="F76" i="13"/>
  <c r="F54" i="12"/>
  <c r="F14" i="14"/>
  <c r="G54" i="12"/>
  <c r="G14" i="14"/>
  <c r="H7" i="13"/>
  <c r="H10" i="13" s="1"/>
  <c r="H13" i="13" s="1"/>
  <c r="H23" i="13" s="1"/>
  <c r="I7" i="13"/>
  <c r="I10" i="13" s="1"/>
  <c r="I13" i="13" s="1"/>
  <c r="I23" i="13" s="1"/>
  <c r="J6" i="13"/>
  <c r="G67" i="14" l="1"/>
  <c r="G105" i="14" s="1"/>
  <c r="L67" i="14"/>
  <c r="I67" i="14"/>
  <c r="I69" i="14" s="1"/>
  <c r="J78" i="13"/>
  <c r="K78" i="13"/>
  <c r="E67" i="14"/>
  <c r="E69" i="14" s="1"/>
  <c r="J66" i="12"/>
  <c r="J29" i="14"/>
  <c r="E66" i="12"/>
  <c r="E29" i="14"/>
  <c r="E45" i="14" s="1"/>
  <c r="K66" i="12"/>
  <c r="K29" i="14"/>
  <c r="M67" i="14"/>
  <c r="H66" i="12"/>
  <c r="H29" i="14"/>
  <c r="F78" i="13"/>
  <c r="F18" i="14"/>
  <c r="J108" i="12"/>
  <c r="J67" i="14"/>
  <c r="I66" i="12"/>
  <c r="I29" i="14"/>
  <c r="G66" i="12"/>
  <c r="G29" i="14"/>
  <c r="G45" i="14" s="1"/>
  <c r="H67" i="14"/>
  <c r="K108" i="12"/>
  <c r="K67" i="14"/>
  <c r="L66" i="12"/>
  <c r="L29" i="14"/>
  <c r="M66" i="12"/>
  <c r="M29" i="14"/>
  <c r="L69" i="14"/>
  <c r="L105" i="14"/>
  <c r="I24" i="13"/>
  <c r="I6" i="14" s="1"/>
  <c r="H24" i="13"/>
  <c r="H6" i="14" s="1"/>
  <c r="J7" i="13"/>
  <c r="J10" i="13" s="1"/>
  <c r="J13" i="13" s="1"/>
  <c r="J23" i="13" s="1"/>
  <c r="K6" i="13"/>
  <c r="G69" i="14" l="1"/>
  <c r="E105" i="14"/>
  <c r="I105" i="14"/>
  <c r="K69" i="14"/>
  <c r="K105" i="14"/>
  <c r="J69" i="14"/>
  <c r="J105" i="14"/>
  <c r="M69" i="14"/>
  <c r="M105" i="14"/>
  <c r="H69" i="14"/>
  <c r="H105" i="14"/>
  <c r="F66" i="12"/>
  <c r="F29" i="14"/>
  <c r="F45" i="14" s="1"/>
  <c r="F110" i="12"/>
  <c r="F67" i="14"/>
  <c r="H54" i="12"/>
  <c r="H14" i="14"/>
  <c r="H45" i="14" s="1"/>
  <c r="I54" i="12"/>
  <c r="I14" i="14"/>
  <c r="I45" i="14" s="1"/>
  <c r="J24" i="13"/>
  <c r="J6" i="14" s="1"/>
  <c r="K7" i="13"/>
  <c r="K10" i="13" s="1"/>
  <c r="K13" i="13" s="1"/>
  <c r="K23" i="13" s="1"/>
  <c r="L6" i="13"/>
  <c r="F69" i="14" l="1"/>
  <c r="F105" i="14"/>
  <c r="J54" i="12"/>
  <c r="J14" i="14"/>
  <c r="J45" i="14" s="1"/>
  <c r="K24" i="13"/>
  <c r="K6" i="14" s="1"/>
  <c r="L7" i="13"/>
  <c r="L10" i="13" s="1"/>
  <c r="L13" i="13" s="1"/>
  <c r="L23" i="13" s="1"/>
  <c r="M6" i="13"/>
  <c r="M7" i="13" s="1"/>
  <c r="M10" i="13" s="1"/>
  <c r="M13" i="13" s="1"/>
  <c r="M23" i="13" s="1"/>
  <c r="K54" i="12" l="1"/>
  <c r="K14" i="14"/>
  <c r="K45" i="14" s="1"/>
  <c r="L24" i="13"/>
  <c r="L6" i="14" s="1"/>
  <c r="M24" i="13"/>
  <c r="M6" i="14" s="1"/>
  <c r="M54" i="12" l="1"/>
  <c r="M14" i="14"/>
  <c r="M45" i="14" s="1"/>
  <c r="L54" i="12"/>
  <c r="L14" i="14"/>
  <c r="L45" i="14" s="1"/>
  <c r="C157" i="12" l="1"/>
  <c r="M151" i="12"/>
  <c r="L151" i="12"/>
  <c r="K151" i="12"/>
  <c r="J151" i="12"/>
  <c r="I151" i="12"/>
  <c r="H151" i="12"/>
  <c r="G151" i="12"/>
  <c r="F151" i="12"/>
  <c r="E151" i="12"/>
  <c r="D151" i="12"/>
  <c r="C151" i="12"/>
  <c r="O150" i="12"/>
  <c r="O149" i="12"/>
  <c r="O148" i="12"/>
  <c r="O147" i="12"/>
  <c r="M144" i="12"/>
  <c r="O144" i="12" s="1"/>
  <c r="L144" i="12"/>
  <c r="K144" i="12"/>
  <c r="J144" i="12"/>
  <c r="I144" i="12"/>
  <c r="H144" i="12"/>
  <c r="G144" i="12"/>
  <c r="F144" i="12"/>
  <c r="E144" i="12"/>
  <c r="D144" i="12"/>
  <c r="C144" i="12"/>
  <c r="O143" i="12"/>
  <c r="O142" i="12"/>
  <c r="O141" i="12"/>
  <c r="O140" i="12"/>
  <c r="O139" i="12"/>
  <c r="O138" i="12"/>
  <c r="O137" i="12"/>
  <c r="O136" i="12"/>
  <c r="O135" i="12"/>
  <c r="O134" i="12"/>
  <c r="O133" i="12"/>
  <c r="O132" i="12"/>
  <c r="O131" i="12"/>
  <c r="O130" i="12"/>
  <c r="O129" i="12"/>
  <c r="O128" i="12"/>
  <c r="M125" i="12"/>
  <c r="L125" i="12"/>
  <c r="K125" i="12"/>
  <c r="J125" i="12"/>
  <c r="I125" i="12"/>
  <c r="H125" i="12"/>
  <c r="G125" i="12"/>
  <c r="F125" i="12"/>
  <c r="E125" i="12"/>
  <c r="D125" i="12"/>
  <c r="C125" i="12"/>
  <c r="O124" i="12"/>
  <c r="O123" i="12"/>
  <c r="O122" i="12"/>
  <c r="O121" i="12"/>
  <c r="O120" i="12"/>
  <c r="M115" i="12"/>
  <c r="M37" i="12" s="1"/>
  <c r="L115" i="12"/>
  <c r="L37" i="12" s="1"/>
  <c r="K115" i="12"/>
  <c r="J115" i="12"/>
  <c r="I115" i="12"/>
  <c r="H115" i="12"/>
  <c r="G115" i="12"/>
  <c r="F115" i="12"/>
  <c r="F37" i="12" s="1"/>
  <c r="E115" i="12"/>
  <c r="E37" i="12" s="1"/>
  <c r="D115" i="12"/>
  <c r="D37" i="12" s="1"/>
  <c r="C115" i="12"/>
  <c r="O114" i="12"/>
  <c r="O113" i="12"/>
  <c r="O112" i="12"/>
  <c r="O111" i="12"/>
  <c r="O110" i="12"/>
  <c r="O109" i="12"/>
  <c r="O108" i="12"/>
  <c r="M105" i="12"/>
  <c r="L105" i="12"/>
  <c r="L36" i="12" s="1"/>
  <c r="K105" i="12"/>
  <c r="K36" i="12" s="1"/>
  <c r="J105" i="12"/>
  <c r="I105" i="12"/>
  <c r="H105" i="12"/>
  <c r="H36" i="12" s="1"/>
  <c r="G105" i="12"/>
  <c r="G117" i="12" s="1"/>
  <c r="F105" i="12"/>
  <c r="F36" i="12" s="1"/>
  <c r="E105" i="12"/>
  <c r="E36" i="12" s="1"/>
  <c r="D105" i="12"/>
  <c r="C105" i="12"/>
  <c r="C153" i="12" s="1"/>
  <c r="O104" i="12"/>
  <c r="O103" i="12"/>
  <c r="O102" i="12"/>
  <c r="O101" i="12"/>
  <c r="O100" i="12"/>
  <c r="O99" i="12"/>
  <c r="O98" i="12"/>
  <c r="O97" i="12"/>
  <c r="O96" i="12"/>
  <c r="O91" i="12"/>
  <c r="M91" i="12"/>
  <c r="L91" i="12"/>
  <c r="K91" i="12"/>
  <c r="J91" i="12"/>
  <c r="I91" i="12"/>
  <c r="I30" i="12" s="1"/>
  <c r="H91" i="12"/>
  <c r="H30" i="12" s="1"/>
  <c r="G91" i="12"/>
  <c r="F91" i="12"/>
  <c r="F30" i="12" s="1"/>
  <c r="E91" i="12"/>
  <c r="D91" i="12"/>
  <c r="C91" i="12"/>
  <c r="O90" i="12"/>
  <c r="O89" i="12"/>
  <c r="O88" i="12"/>
  <c r="O87" i="12"/>
  <c r="O86" i="12"/>
  <c r="O85" i="12"/>
  <c r="O84" i="12"/>
  <c r="O83" i="12"/>
  <c r="O82" i="12"/>
  <c r="O81" i="12"/>
  <c r="O80" i="12"/>
  <c r="M77" i="12"/>
  <c r="O77" i="12" s="1"/>
  <c r="L77" i="12"/>
  <c r="K77" i="12"/>
  <c r="J77" i="12"/>
  <c r="I77" i="12"/>
  <c r="H77" i="12"/>
  <c r="G77" i="12"/>
  <c r="F77" i="12"/>
  <c r="E77" i="12"/>
  <c r="D77" i="12"/>
  <c r="C77" i="12"/>
  <c r="O76" i="12"/>
  <c r="O75" i="12"/>
  <c r="O73" i="12"/>
  <c r="O72" i="12"/>
  <c r="O71" i="12"/>
  <c r="O70" i="12"/>
  <c r="O69" i="12"/>
  <c r="O68" i="12"/>
  <c r="O67" i="12"/>
  <c r="O66" i="12"/>
  <c r="O65" i="12"/>
  <c r="M62" i="12"/>
  <c r="O62" i="12" s="1"/>
  <c r="L62" i="12"/>
  <c r="K62" i="12"/>
  <c r="J62" i="12"/>
  <c r="I62" i="12"/>
  <c r="H62" i="12"/>
  <c r="G62" i="12"/>
  <c r="F62" i="12"/>
  <c r="E62" i="12"/>
  <c r="D62" i="12"/>
  <c r="C62" i="12"/>
  <c r="C93" i="12" s="1"/>
  <c r="O61" i="12"/>
  <c r="O60" i="12"/>
  <c r="O59" i="12"/>
  <c r="O58" i="12"/>
  <c r="O57" i="12"/>
  <c r="O56" i="12"/>
  <c r="O55" i="12"/>
  <c r="O54" i="12"/>
  <c r="M41" i="12"/>
  <c r="L41" i="12"/>
  <c r="K41" i="12"/>
  <c r="J41" i="12"/>
  <c r="I41" i="12"/>
  <c r="H41" i="12"/>
  <c r="G41" i="12"/>
  <c r="F41" i="12"/>
  <c r="E41" i="12"/>
  <c r="D41" i="12"/>
  <c r="C41" i="12"/>
  <c r="M40" i="12"/>
  <c r="L40" i="12"/>
  <c r="K40" i="12"/>
  <c r="J40" i="12"/>
  <c r="I40" i="12"/>
  <c r="H40" i="12"/>
  <c r="G40" i="12"/>
  <c r="F40" i="12"/>
  <c r="E40" i="12"/>
  <c r="D40" i="12"/>
  <c r="C40" i="12"/>
  <c r="O40" i="12" s="1"/>
  <c r="M39" i="12"/>
  <c r="O39" i="12" s="1"/>
  <c r="L39" i="12"/>
  <c r="K39" i="12"/>
  <c r="J39" i="12"/>
  <c r="I39" i="12"/>
  <c r="H39" i="12"/>
  <c r="G39" i="12"/>
  <c r="F39" i="12"/>
  <c r="E39" i="12"/>
  <c r="D39" i="12"/>
  <c r="C39" i="12"/>
  <c r="M38" i="12"/>
  <c r="O38" i="12" s="1"/>
  <c r="L38" i="12"/>
  <c r="K38" i="12"/>
  <c r="J38" i="12"/>
  <c r="I38" i="12"/>
  <c r="H38" i="12"/>
  <c r="G38" i="12"/>
  <c r="F38" i="12"/>
  <c r="E38" i="12"/>
  <c r="D38" i="12"/>
  <c r="C38" i="12"/>
  <c r="K37" i="12"/>
  <c r="J37" i="12"/>
  <c r="I37" i="12"/>
  <c r="H37" i="12"/>
  <c r="G37" i="12"/>
  <c r="C37" i="12"/>
  <c r="I36" i="12"/>
  <c r="D36" i="12"/>
  <c r="C36" i="12"/>
  <c r="O31" i="12"/>
  <c r="M30" i="12"/>
  <c r="O30" i="12" s="1"/>
  <c r="L30" i="12"/>
  <c r="K30" i="12"/>
  <c r="J30" i="12"/>
  <c r="G30" i="12"/>
  <c r="E30" i="12"/>
  <c r="D30" i="12"/>
  <c r="C30" i="12"/>
  <c r="M27" i="12"/>
  <c r="O27" i="12" s="1"/>
  <c r="L27" i="12"/>
  <c r="K27" i="12"/>
  <c r="J27" i="12"/>
  <c r="I27" i="12"/>
  <c r="H27" i="12"/>
  <c r="G27" i="12"/>
  <c r="F27" i="12"/>
  <c r="E27" i="12"/>
  <c r="D27" i="12"/>
  <c r="C27" i="12"/>
  <c r="M26" i="12"/>
  <c r="L26" i="12"/>
  <c r="K26" i="12"/>
  <c r="J26" i="12"/>
  <c r="I26" i="12"/>
  <c r="H26" i="12"/>
  <c r="G26" i="12"/>
  <c r="F26" i="12"/>
  <c r="E26" i="12"/>
  <c r="D26" i="12"/>
  <c r="C26" i="12"/>
  <c r="M25" i="12"/>
  <c r="L25" i="12"/>
  <c r="K25" i="12"/>
  <c r="J25" i="12"/>
  <c r="I25" i="12"/>
  <c r="H25" i="12"/>
  <c r="G25" i="12"/>
  <c r="F25" i="12"/>
  <c r="E25" i="12"/>
  <c r="D25" i="12"/>
  <c r="C25" i="12"/>
  <c r="O25" i="12" s="1"/>
  <c r="M24" i="12"/>
  <c r="L24" i="12"/>
  <c r="K24" i="12"/>
  <c r="J24" i="12"/>
  <c r="I24" i="12"/>
  <c r="H24" i="12"/>
  <c r="G24" i="12"/>
  <c r="F24" i="12"/>
  <c r="E24" i="12"/>
  <c r="D24" i="12"/>
  <c r="C24" i="12"/>
  <c r="M21" i="12"/>
  <c r="O21" i="12" s="1"/>
  <c r="L21" i="12"/>
  <c r="K21" i="12"/>
  <c r="J21" i="12"/>
  <c r="I21" i="12"/>
  <c r="H21" i="12"/>
  <c r="G21" i="12"/>
  <c r="F21" i="12"/>
  <c r="E21" i="12"/>
  <c r="D21" i="12"/>
  <c r="C21" i="12"/>
  <c r="M20" i="12"/>
  <c r="L20" i="12"/>
  <c r="K20" i="12"/>
  <c r="J20" i="12"/>
  <c r="I20" i="12"/>
  <c r="H20" i="12"/>
  <c r="G20" i="12"/>
  <c r="F20" i="12"/>
  <c r="E20" i="12"/>
  <c r="D20" i="12"/>
  <c r="C20" i="12"/>
  <c r="C22" i="12" s="1"/>
  <c r="M19" i="12"/>
  <c r="O19" i="12" s="1"/>
  <c r="L19" i="12"/>
  <c r="K19" i="12"/>
  <c r="J19" i="12"/>
  <c r="I19" i="12"/>
  <c r="H19" i="12"/>
  <c r="G19" i="12"/>
  <c r="F19" i="12"/>
  <c r="E19" i="12"/>
  <c r="D19" i="12"/>
  <c r="C19" i="12"/>
  <c r="L33" i="1"/>
  <c r="M33" i="1"/>
  <c r="F153" i="12" l="1"/>
  <c r="F42" i="12" s="1"/>
  <c r="F43" i="12" s="1"/>
  <c r="F44" i="12" s="1"/>
  <c r="J153" i="12"/>
  <c r="J36" i="12"/>
  <c r="H93" i="12"/>
  <c r="I93" i="12"/>
  <c r="H28" i="12"/>
  <c r="I28" i="12"/>
  <c r="I29" i="12" s="1"/>
  <c r="K93" i="12"/>
  <c r="J28" i="12"/>
  <c r="J29" i="12" s="1"/>
  <c r="L93" i="12"/>
  <c r="F28" i="12"/>
  <c r="F29" i="12" s="1"/>
  <c r="J93" i="12"/>
  <c r="E28" i="12"/>
  <c r="K22" i="12"/>
  <c r="K23" i="12" s="1"/>
  <c r="K153" i="12"/>
  <c r="K42" i="12" s="1"/>
  <c r="K43" i="12" s="1"/>
  <c r="K44" i="12" s="1"/>
  <c r="J22" i="12"/>
  <c r="J23" i="12" s="1"/>
  <c r="O41" i="12"/>
  <c r="O151" i="12"/>
  <c r="I153" i="12"/>
  <c r="I42" i="12" s="1"/>
  <c r="I43" i="12" s="1"/>
  <c r="I44" i="12" s="1"/>
  <c r="O125" i="12"/>
  <c r="O37" i="12"/>
  <c r="F117" i="12"/>
  <c r="D153" i="12"/>
  <c r="L153" i="12"/>
  <c r="L42" i="12" s="1"/>
  <c r="L43" i="12" s="1"/>
  <c r="L44" i="12" s="1"/>
  <c r="H117" i="12"/>
  <c r="I117" i="12"/>
  <c r="C42" i="12"/>
  <c r="C43" i="12" s="1"/>
  <c r="O105" i="12"/>
  <c r="M93" i="12"/>
  <c r="O93" i="12" s="1"/>
  <c r="E93" i="12"/>
  <c r="G28" i="12"/>
  <c r="G29" i="12" s="1"/>
  <c r="L28" i="12"/>
  <c r="L29" i="12" s="1"/>
  <c r="O26" i="12"/>
  <c r="D28" i="12"/>
  <c r="D29" i="12" s="1"/>
  <c r="G22" i="12"/>
  <c r="G23" i="12" s="1"/>
  <c r="I22" i="12"/>
  <c r="I23" i="12" s="1"/>
  <c r="O20" i="12"/>
  <c r="C23" i="12"/>
  <c r="D22" i="12"/>
  <c r="D23" i="12" s="1"/>
  <c r="L22" i="12"/>
  <c r="L23" i="12" s="1"/>
  <c r="D93" i="12"/>
  <c r="D155" i="12" s="1"/>
  <c r="D157" i="12" s="1"/>
  <c r="H22" i="12"/>
  <c r="H23" i="12" s="1"/>
  <c r="F22" i="12"/>
  <c r="F23" i="12" s="1"/>
  <c r="E29" i="12"/>
  <c r="C155" i="12"/>
  <c r="D42" i="12"/>
  <c r="D43" i="12" s="1"/>
  <c r="D44" i="12" s="1"/>
  <c r="H153" i="12"/>
  <c r="H42" i="12" s="1"/>
  <c r="H43" i="12" s="1"/>
  <c r="H44" i="12" s="1"/>
  <c r="H29" i="12"/>
  <c r="F93" i="12"/>
  <c r="O115" i="12"/>
  <c r="J117" i="12"/>
  <c r="K28" i="12"/>
  <c r="K29" i="12" s="1"/>
  <c r="E22" i="12"/>
  <c r="E23" i="12" s="1"/>
  <c r="M22" i="12"/>
  <c r="O22" i="12" s="1"/>
  <c r="M28" i="12"/>
  <c r="G93" i="12"/>
  <c r="C117" i="12"/>
  <c r="K117" i="12"/>
  <c r="G36" i="12"/>
  <c r="O24" i="12"/>
  <c r="D117" i="12"/>
  <c r="L117" i="12"/>
  <c r="C28" i="12"/>
  <c r="C29" i="12" s="1"/>
  <c r="E117" i="12"/>
  <c r="M117" i="12"/>
  <c r="E153" i="12"/>
  <c r="E42" i="12" s="1"/>
  <c r="E43" i="12" s="1"/>
  <c r="E44" i="12" s="1"/>
  <c r="M153" i="12"/>
  <c r="G153" i="12"/>
  <c r="G42" i="12" s="1"/>
  <c r="M36" i="12"/>
  <c r="C151" i="1"/>
  <c r="D151" i="1"/>
  <c r="E151" i="1"/>
  <c r="F151" i="1"/>
  <c r="G151" i="1"/>
  <c r="H151" i="1"/>
  <c r="I151" i="1"/>
  <c r="J151" i="1"/>
  <c r="K151" i="1"/>
  <c r="L151" i="1"/>
  <c r="M151" i="1"/>
  <c r="J155" i="12" l="1"/>
  <c r="F155" i="12"/>
  <c r="J42" i="12"/>
  <c r="J43" i="12" s="1"/>
  <c r="J44" i="12" s="1"/>
  <c r="F32" i="12"/>
  <c r="K155" i="12"/>
  <c r="G32" i="12"/>
  <c r="G33" i="12" s="1"/>
  <c r="I155" i="12"/>
  <c r="J32" i="12"/>
  <c r="J46" i="12" s="1"/>
  <c r="J49" i="12" s="1"/>
  <c r="L155" i="12"/>
  <c r="C50" i="12"/>
  <c r="C44" i="12"/>
  <c r="D32" i="12"/>
  <c r="D46" i="12" s="1"/>
  <c r="H32" i="12"/>
  <c r="H46" i="12" s="1"/>
  <c r="H49" i="12" s="1"/>
  <c r="E32" i="12"/>
  <c r="E33" i="12" s="1"/>
  <c r="O28" i="12"/>
  <c r="I32" i="12"/>
  <c r="I46" i="12" s="1"/>
  <c r="I49" i="12" s="1"/>
  <c r="L32" i="12"/>
  <c r="L33" i="12" s="1"/>
  <c r="K32" i="12"/>
  <c r="K33" i="12" s="1"/>
  <c r="C32" i="12"/>
  <c r="C46" i="12" s="1"/>
  <c r="C49" i="12" s="1"/>
  <c r="O153" i="12"/>
  <c r="M42" i="12"/>
  <c r="O42" i="12" s="1"/>
  <c r="M155" i="12"/>
  <c r="O155" i="12" s="1"/>
  <c r="F33" i="12"/>
  <c r="F46" i="12"/>
  <c r="F49" i="12" s="1"/>
  <c r="G43" i="12"/>
  <c r="G44" i="12" s="1"/>
  <c r="H155" i="12"/>
  <c r="O117" i="12"/>
  <c r="M29" i="12"/>
  <c r="O29" i="12" s="1"/>
  <c r="O36" i="12"/>
  <c r="G155" i="12"/>
  <c r="M23" i="12"/>
  <c r="E155" i="12"/>
  <c r="E157" i="12" s="1"/>
  <c r="O110" i="1"/>
  <c r="O111" i="1"/>
  <c r="O112" i="1"/>
  <c r="F157" i="12" l="1"/>
  <c r="G157" i="12" s="1"/>
  <c r="H157" i="12" s="1"/>
  <c r="I157" i="12" s="1"/>
  <c r="J157" i="12" s="1"/>
  <c r="K157" i="12" s="1"/>
  <c r="L157" i="12" s="1"/>
  <c r="M157" i="12" s="1"/>
  <c r="O157" i="12" s="1"/>
  <c r="K46" i="12"/>
  <c r="K49" i="12" s="1"/>
  <c r="J33" i="12"/>
  <c r="M43" i="12"/>
  <c r="E46" i="12"/>
  <c r="E49" i="12" s="1"/>
  <c r="H33" i="12"/>
  <c r="G46" i="12"/>
  <c r="G49" i="12" s="1"/>
  <c r="D33" i="12"/>
  <c r="L46" i="12"/>
  <c r="L49" i="12" s="1"/>
  <c r="I33" i="12"/>
  <c r="C33" i="12"/>
  <c r="O23" i="12"/>
  <c r="M32" i="12"/>
  <c r="M44" i="12"/>
  <c r="O43" i="12"/>
  <c r="D49" i="12"/>
  <c r="D48" i="12"/>
  <c r="C157" i="1"/>
  <c r="C38" i="1"/>
  <c r="D38" i="1"/>
  <c r="E38" i="1"/>
  <c r="F38" i="1"/>
  <c r="G38" i="1"/>
  <c r="H38" i="1"/>
  <c r="I38" i="1"/>
  <c r="J38" i="1"/>
  <c r="K38" i="1"/>
  <c r="L38" i="1"/>
  <c r="M38" i="1"/>
  <c r="C27" i="1"/>
  <c r="D27" i="1"/>
  <c r="E27" i="1"/>
  <c r="F27" i="1"/>
  <c r="G27" i="1"/>
  <c r="H27" i="1"/>
  <c r="I27" i="1"/>
  <c r="J27" i="1"/>
  <c r="K27" i="1"/>
  <c r="L27" i="1"/>
  <c r="M27" i="1"/>
  <c r="O122" i="1"/>
  <c r="E48" i="12" l="1"/>
  <c r="D50" i="12"/>
  <c r="M33" i="12"/>
  <c r="M46" i="12"/>
  <c r="O32" i="12"/>
  <c r="O27" i="1"/>
  <c r="E19" i="1"/>
  <c r="F48" i="12" l="1"/>
  <c r="E50" i="12"/>
  <c r="M49" i="12"/>
  <c r="O46" i="12"/>
  <c r="O151" i="1"/>
  <c r="C144" i="1"/>
  <c r="D144" i="1"/>
  <c r="E144" i="1"/>
  <c r="F144" i="1"/>
  <c r="G144" i="1"/>
  <c r="H144" i="1"/>
  <c r="I144" i="1"/>
  <c r="J144" i="1"/>
  <c r="K144" i="1"/>
  <c r="L144" i="1"/>
  <c r="M144" i="1"/>
  <c r="C125" i="1"/>
  <c r="D125" i="1"/>
  <c r="E125" i="1"/>
  <c r="F125" i="1"/>
  <c r="G125" i="1"/>
  <c r="H125" i="1"/>
  <c r="I125" i="1"/>
  <c r="J125" i="1"/>
  <c r="K125" i="1"/>
  <c r="L125" i="1"/>
  <c r="M125" i="1"/>
  <c r="C115" i="1"/>
  <c r="C37" i="1" s="1"/>
  <c r="D115" i="1"/>
  <c r="D37" i="1" s="1"/>
  <c r="E115" i="1"/>
  <c r="E37" i="1" s="1"/>
  <c r="F115" i="1"/>
  <c r="F37" i="1" s="1"/>
  <c r="G115" i="1"/>
  <c r="G37" i="1" s="1"/>
  <c r="H115" i="1"/>
  <c r="H37" i="1" s="1"/>
  <c r="I115" i="1"/>
  <c r="I37" i="1" s="1"/>
  <c r="J115" i="1"/>
  <c r="J37" i="1" s="1"/>
  <c r="K115" i="1"/>
  <c r="K37" i="1" s="1"/>
  <c r="L115" i="1"/>
  <c r="L37" i="1" s="1"/>
  <c r="M115" i="1"/>
  <c r="M37" i="1" s="1"/>
  <c r="C105" i="1"/>
  <c r="C36" i="1" s="1"/>
  <c r="D105" i="1"/>
  <c r="D36" i="1" s="1"/>
  <c r="E105" i="1"/>
  <c r="F105" i="1"/>
  <c r="G105" i="1"/>
  <c r="H105" i="1"/>
  <c r="H36" i="1" s="1"/>
  <c r="I105" i="1"/>
  <c r="J105" i="1"/>
  <c r="J36" i="1" s="1"/>
  <c r="K105" i="1"/>
  <c r="K36" i="1" s="1"/>
  <c r="L105" i="1"/>
  <c r="L36" i="1" s="1"/>
  <c r="M105" i="1"/>
  <c r="C39" i="1"/>
  <c r="D39" i="1"/>
  <c r="E39" i="1"/>
  <c r="F39" i="1"/>
  <c r="G39" i="1"/>
  <c r="H39" i="1"/>
  <c r="I39" i="1"/>
  <c r="J39" i="1"/>
  <c r="K39" i="1"/>
  <c r="L39" i="1"/>
  <c r="M39" i="1"/>
  <c r="O39" i="1" s="1"/>
  <c r="C40" i="1"/>
  <c r="D40" i="1"/>
  <c r="E40" i="1"/>
  <c r="F40" i="1"/>
  <c r="G40" i="1"/>
  <c r="H40" i="1"/>
  <c r="I40" i="1"/>
  <c r="J40" i="1"/>
  <c r="K40" i="1"/>
  <c r="L40" i="1"/>
  <c r="M40" i="1"/>
  <c r="C41" i="1"/>
  <c r="D41" i="1"/>
  <c r="E41" i="1"/>
  <c r="F41" i="1"/>
  <c r="G41" i="1"/>
  <c r="H41" i="1"/>
  <c r="I41" i="1"/>
  <c r="J41" i="1"/>
  <c r="K41" i="1"/>
  <c r="L41" i="1"/>
  <c r="M41" i="1"/>
  <c r="C91" i="1"/>
  <c r="C30" i="1" s="1"/>
  <c r="D91" i="1"/>
  <c r="D30" i="1" s="1"/>
  <c r="E91" i="1"/>
  <c r="E30" i="1" s="1"/>
  <c r="F91" i="1"/>
  <c r="F30" i="1" s="1"/>
  <c r="G91" i="1"/>
  <c r="G30" i="1" s="1"/>
  <c r="H91" i="1"/>
  <c r="H30" i="1" s="1"/>
  <c r="I91" i="1"/>
  <c r="I30" i="1" s="1"/>
  <c r="J91" i="1"/>
  <c r="K91" i="1"/>
  <c r="K30" i="1" s="1"/>
  <c r="L91" i="1"/>
  <c r="L30" i="1" s="1"/>
  <c r="M91" i="1"/>
  <c r="M30" i="1" s="1"/>
  <c r="C77" i="1"/>
  <c r="D77" i="1"/>
  <c r="E77" i="1"/>
  <c r="F77" i="1"/>
  <c r="G77" i="1"/>
  <c r="H77" i="1"/>
  <c r="I77" i="1"/>
  <c r="J77" i="1"/>
  <c r="K77" i="1"/>
  <c r="L77" i="1"/>
  <c r="M77" i="1"/>
  <c r="C62" i="1"/>
  <c r="D62" i="1"/>
  <c r="E62" i="1"/>
  <c r="F62" i="1"/>
  <c r="G62" i="1"/>
  <c r="H62" i="1"/>
  <c r="I62" i="1"/>
  <c r="J62" i="1"/>
  <c r="K62" i="1"/>
  <c r="L62" i="1"/>
  <c r="M62" i="1"/>
  <c r="C19" i="1"/>
  <c r="D19" i="1"/>
  <c r="F19" i="1"/>
  <c r="G19" i="1"/>
  <c r="H19" i="1"/>
  <c r="I19" i="1"/>
  <c r="J19" i="1"/>
  <c r="K19" i="1"/>
  <c r="L19" i="1"/>
  <c r="M19" i="1"/>
  <c r="C20" i="1"/>
  <c r="D20" i="1"/>
  <c r="E20" i="1"/>
  <c r="F20" i="1"/>
  <c r="G20" i="1"/>
  <c r="H20" i="1"/>
  <c r="I20" i="1"/>
  <c r="J20" i="1"/>
  <c r="K20" i="1"/>
  <c r="L20" i="1"/>
  <c r="M20" i="1"/>
  <c r="C21" i="1"/>
  <c r="D21" i="1"/>
  <c r="E21" i="1"/>
  <c r="F21" i="1"/>
  <c r="G21" i="1"/>
  <c r="H21" i="1"/>
  <c r="I21" i="1"/>
  <c r="J21" i="1"/>
  <c r="K21" i="1"/>
  <c r="L21" i="1"/>
  <c r="M21" i="1"/>
  <c r="C24" i="1"/>
  <c r="D24" i="1"/>
  <c r="E24" i="1"/>
  <c r="F24" i="1"/>
  <c r="G24" i="1"/>
  <c r="H24" i="1"/>
  <c r="I24" i="1"/>
  <c r="J24" i="1"/>
  <c r="K24" i="1"/>
  <c r="L24" i="1"/>
  <c r="M24" i="1"/>
  <c r="C25" i="1"/>
  <c r="D25" i="1"/>
  <c r="E25" i="1"/>
  <c r="F25" i="1"/>
  <c r="G25" i="1"/>
  <c r="H25" i="1"/>
  <c r="I25" i="1"/>
  <c r="J25" i="1"/>
  <c r="K25" i="1"/>
  <c r="L25" i="1"/>
  <c r="M25" i="1"/>
  <c r="C26" i="1"/>
  <c r="D26" i="1"/>
  <c r="E26" i="1"/>
  <c r="F26" i="1"/>
  <c r="G26" i="1"/>
  <c r="H26" i="1"/>
  <c r="I26" i="1"/>
  <c r="J26" i="1"/>
  <c r="K26" i="1"/>
  <c r="L26" i="1"/>
  <c r="M26" i="1"/>
  <c r="J30" i="1"/>
  <c r="O150" i="1"/>
  <c r="O149" i="1"/>
  <c r="O148" i="1"/>
  <c r="O147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4" i="1"/>
  <c r="O123" i="1"/>
  <c r="O121" i="1"/>
  <c r="O120" i="1"/>
  <c r="O114" i="1"/>
  <c r="O113" i="1"/>
  <c r="O109" i="1"/>
  <c r="O108" i="1"/>
  <c r="O104" i="1"/>
  <c r="O103" i="1"/>
  <c r="O102" i="1"/>
  <c r="O101" i="1"/>
  <c r="O100" i="1"/>
  <c r="O99" i="1"/>
  <c r="O98" i="1"/>
  <c r="O97" i="1"/>
  <c r="O96" i="1"/>
  <c r="O90" i="1"/>
  <c r="O89" i="1"/>
  <c r="O88" i="1"/>
  <c r="O87" i="1"/>
  <c r="O86" i="1"/>
  <c r="O85" i="1"/>
  <c r="O84" i="1"/>
  <c r="O83" i="1"/>
  <c r="O82" i="1"/>
  <c r="O81" i="1"/>
  <c r="O80" i="1"/>
  <c r="O76" i="1"/>
  <c r="O75" i="1"/>
  <c r="O73" i="1"/>
  <c r="O72" i="1"/>
  <c r="O71" i="1"/>
  <c r="O70" i="1"/>
  <c r="O69" i="1"/>
  <c r="O68" i="1"/>
  <c r="O67" i="1"/>
  <c r="O66" i="1"/>
  <c r="O65" i="1"/>
  <c r="O61" i="1"/>
  <c r="O60" i="1"/>
  <c r="O59" i="1"/>
  <c r="O58" i="1"/>
  <c r="O57" i="1"/>
  <c r="O56" i="1"/>
  <c r="O55" i="1"/>
  <c r="O54" i="1"/>
  <c r="G48" i="12" l="1"/>
  <c r="F50" i="12"/>
  <c r="L93" i="1"/>
  <c r="D93" i="1"/>
  <c r="O125" i="1"/>
  <c r="K93" i="1"/>
  <c r="C93" i="1"/>
  <c r="J93" i="1"/>
  <c r="I93" i="1"/>
  <c r="M93" i="1"/>
  <c r="E93" i="1"/>
  <c r="O26" i="1"/>
  <c r="O40" i="1"/>
  <c r="O41" i="1"/>
  <c r="G93" i="1"/>
  <c r="F93" i="1"/>
  <c r="H93" i="1"/>
  <c r="O144" i="1"/>
  <c r="O19" i="1"/>
  <c r="I28" i="1"/>
  <c r="I29" i="1" s="1"/>
  <c r="H28" i="1"/>
  <c r="H29" i="1" s="1"/>
  <c r="I117" i="1"/>
  <c r="G28" i="1"/>
  <c r="G29" i="1" s="1"/>
  <c r="F117" i="1"/>
  <c r="O37" i="1"/>
  <c r="F28" i="1"/>
  <c r="F29" i="1" s="1"/>
  <c r="M153" i="1"/>
  <c r="E153" i="1"/>
  <c r="G117" i="1"/>
  <c r="M28" i="1"/>
  <c r="E28" i="1"/>
  <c r="E29" i="1" s="1"/>
  <c r="L28" i="1"/>
  <c r="L29" i="1" s="1"/>
  <c r="D28" i="1"/>
  <c r="D29" i="1" s="1"/>
  <c r="K153" i="1"/>
  <c r="K42" i="1" s="1"/>
  <c r="K43" i="1" s="1"/>
  <c r="C153" i="1"/>
  <c r="C42" i="1" s="1"/>
  <c r="K28" i="1"/>
  <c r="K29" i="1" s="1"/>
  <c r="C28" i="1"/>
  <c r="C29" i="1" s="1"/>
  <c r="I36" i="1"/>
  <c r="J28" i="1"/>
  <c r="J29" i="1" s="1"/>
  <c r="O115" i="1"/>
  <c r="L153" i="1"/>
  <c r="L42" i="1" s="1"/>
  <c r="L43" i="1" s="1"/>
  <c r="D153" i="1"/>
  <c r="D42" i="1" s="1"/>
  <c r="D43" i="1" s="1"/>
  <c r="D44" i="1" s="1"/>
  <c r="G36" i="1"/>
  <c r="E36" i="1"/>
  <c r="O77" i="1"/>
  <c r="O105" i="1"/>
  <c r="O62" i="1"/>
  <c r="O38" i="1"/>
  <c r="M36" i="1"/>
  <c r="O36" i="1" s="1"/>
  <c r="M117" i="1"/>
  <c r="E117" i="1"/>
  <c r="I153" i="1"/>
  <c r="F36" i="1"/>
  <c r="L117" i="1"/>
  <c r="D117" i="1"/>
  <c r="H153" i="1"/>
  <c r="H42" i="1" s="1"/>
  <c r="H43" i="1" s="1"/>
  <c r="K117" i="1"/>
  <c r="C117" i="1"/>
  <c r="G153" i="1"/>
  <c r="J117" i="1"/>
  <c r="F153" i="1"/>
  <c r="F42" i="1" s="1"/>
  <c r="F43" i="1" s="1"/>
  <c r="H117" i="1"/>
  <c r="J153" i="1"/>
  <c r="J42" i="1" s="1"/>
  <c r="J43" i="1" s="1"/>
  <c r="O25" i="1"/>
  <c r="O24" i="1"/>
  <c r="G22" i="1"/>
  <c r="G23" i="1" s="1"/>
  <c r="F22" i="1"/>
  <c r="F23" i="1" s="1"/>
  <c r="O21" i="1"/>
  <c r="I22" i="1"/>
  <c r="I23" i="1" s="1"/>
  <c r="H22" i="1"/>
  <c r="H23" i="1" s="1"/>
  <c r="O30" i="1"/>
  <c r="O31" i="1"/>
  <c r="O91" i="1"/>
  <c r="E22" i="1"/>
  <c r="E23" i="1" s="1"/>
  <c r="M22" i="1"/>
  <c r="M23" i="1" s="1"/>
  <c r="L22" i="1"/>
  <c r="L23" i="1" s="1"/>
  <c r="D22" i="1"/>
  <c r="D23" i="1" s="1"/>
  <c r="O20" i="1"/>
  <c r="K22" i="1"/>
  <c r="K23" i="1" s="1"/>
  <c r="C22" i="1"/>
  <c r="C23" i="1" s="1"/>
  <c r="J22" i="1"/>
  <c r="J23" i="1" s="1"/>
  <c r="G50" i="12" l="1"/>
  <c r="H48" i="12"/>
  <c r="D155" i="1"/>
  <c r="K44" i="1"/>
  <c r="M42" i="1"/>
  <c r="M43" i="1" s="1"/>
  <c r="I32" i="1"/>
  <c r="I155" i="1"/>
  <c r="I42" i="1"/>
  <c r="I43" i="1" s="1"/>
  <c r="H155" i="1"/>
  <c r="L155" i="1"/>
  <c r="G155" i="1"/>
  <c r="E42" i="1"/>
  <c r="E43" i="1" s="1"/>
  <c r="K155" i="1"/>
  <c r="F32" i="1"/>
  <c r="K32" i="1"/>
  <c r="G42" i="1"/>
  <c r="G43" i="1" s="1"/>
  <c r="G32" i="1"/>
  <c r="C155" i="1"/>
  <c r="E155" i="1"/>
  <c r="O153" i="1"/>
  <c r="H32" i="1"/>
  <c r="O117" i="1"/>
  <c r="J155" i="1"/>
  <c r="F155" i="1"/>
  <c r="C32" i="1"/>
  <c r="C33" i="1" s="1"/>
  <c r="O93" i="1"/>
  <c r="M155" i="1"/>
  <c r="C43" i="1"/>
  <c r="C44" i="1" s="1"/>
  <c r="L44" i="1"/>
  <c r="J44" i="1"/>
  <c r="H44" i="1"/>
  <c r="F44" i="1"/>
  <c r="L32" i="1"/>
  <c r="J32" i="1"/>
  <c r="O28" i="1"/>
  <c r="D32" i="1"/>
  <c r="D33" i="1" s="1"/>
  <c r="M29" i="1"/>
  <c r="O29" i="1" s="1"/>
  <c r="E32" i="1"/>
  <c r="O22" i="1"/>
  <c r="O23" i="1"/>
  <c r="H50" i="12" l="1"/>
  <c r="I48" i="12"/>
  <c r="I44" i="1"/>
  <c r="G44" i="1"/>
  <c r="E44" i="1"/>
  <c r="M44" i="1"/>
  <c r="K33" i="1"/>
  <c r="H33" i="1"/>
  <c r="F33" i="1"/>
  <c r="J33" i="1"/>
  <c r="I33" i="1"/>
  <c r="G33" i="1"/>
  <c r="K46" i="1"/>
  <c r="O42" i="1"/>
  <c r="I46" i="1"/>
  <c r="F46" i="1"/>
  <c r="G46" i="1"/>
  <c r="D157" i="1"/>
  <c r="E157" i="1" s="1"/>
  <c r="F157" i="1" s="1"/>
  <c r="G157" i="1" s="1"/>
  <c r="H157" i="1" s="1"/>
  <c r="I157" i="1" s="1"/>
  <c r="J157" i="1" s="1"/>
  <c r="K157" i="1" s="1"/>
  <c r="L157" i="1" s="1"/>
  <c r="M157" i="1" s="1"/>
  <c r="O157" i="1" s="1"/>
  <c r="O155" i="1"/>
  <c r="H46" i="1"/>
  <c r="O43" i="1"/>
  <c r="C46" i="1"/>
  <c r="C49" i="1" s="1"/>
  <c r="D46" i="1"/>
  <c r="D49" i="1" s="1"/>
  <c r="J46" i="1"/>
  <c r="L46" i="1"/>
  <c r="E33" i="1"/>
  <c r="E46" i="1"/>
  <c r="M32" i="1"/>
  <c r="I50" i="12" l="1"/>
  <c r="J48" i="12"/>
  <c r="F49" i="1"/>
  <c r="G49" i="1"/>
  <c r="M46" i="1"/>
  <c r="O46" i="1" s="1"/>
  <c r="E49" i="1"/>
  <c r="L49" i="1"/>
  <c r="H49" i="1"/>
  <c r="K49" i="1"/>
  <c r="I49" i="1"/>
  <c r="J49" i="1"/>
  <c r="O32" i="1"/>
  <c r="J50" i="12" l="1"/>
  <c r="K48" i="12"/>
  <c r="M49" i="1"/>
  <c r="D48" i="1"/>
  <c r="C50" i="1"/>
  <c r="L48" i="12" l="1"/>
  <c r="K50" i="12"/>
  <c r="E48" i="1"/>
  <c r="D50" i="1"/>
  <c r="M48" i="12" l="1"/>
  <c r="L50" i="12"/>
  <c r="F48" i="1"/>
  <c r="E50" i="1"/>
  <c r="O48" i="12" l="1"/>
  <c r="M50" i="12"/>
  <c r="F50" i="1"/>
  <c r="G48" i="1"/>
  <c r="H48" i="1" l="1"/>
  <c r="G50" i="1"/>
  <c r="I48" i="1" l="1"/>
  <c r="H50" i="1"/>
  <c r="J48" i="1" l="1"/>
  <c r="I50" i="1"/>
  <c r="K48" i="1" l="1"/>
  <c r="J50" i="1"/>
  <c r="L48" i="1" l="1"/>
  <c r="K50" i="1"/>
  <c r="M48" i="1" l="1"/>
  <c r="L50" i="1"/>
  <c r="O48" i="1" l="1"/>
  <c r="M50" i="1"/>
</calcChain>
</file>

<file path=xl/sharedStrings.xml><?xml version="1.0" encoding="utf-8"?>
<sst xmlns="http://schemas.openxmlformats.org/spreadsheetml/2006/main" count="557" uniqueCount="178">
  <si>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</si>
  <si>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</si>
  <si>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</si>
  <si>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</si>
  <si>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</si>
  <si>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</si>
  <si>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</si>
  <si>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</si>
  <si>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</si>
  <si>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</si>
  <si>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</si>
  <si>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Budget</t>
  </si>
  <si>
    <t>Projected</t>
  </si>
  <si>
    <t>SUMMARY</t>
  </si>
  <si>
    <t>REVENUES</t>
  </si>
  <si>
    <t>Real Estate Taxes</t>
  </si>
  <si>
    <t>Real Estate Transfer Taxes</t>
  </si>
  <si>
    <t>Delinquent Real Estate Taxes</t>
  </si>
  <si>
    <t>Other Local Revenue</t>
  </si>
  <si>
    <t>Local Sources</t>
  </si>
  <si>
    <t>Basic Education Funding</t>
  </si>
  <si>
    <t>Special Education Funding</t>
  </si>
  <si>
    <t>State Reimbursements</t>
  </si>
  <si>
    <t>Other State Revenue</t>
  </si>
  <si>
    <t>State Sources</t>
  </si>
  <si>
    <t>Federal Sources</t>
  </si>
  <si>
    <t>Other Funding Sources</t>
  </si>
  <si>
    <t>Total Revenues</t>
  </si>
  <si>
    <t>Check</t>
  </si>
  <si>
    <t>EXPENDITURES</t>
  </si>
  <si>
    <t>Salaries</t>
  </si>
  <si>
    <t>Benefits</t>
  </si>
  <si>
    <t>Charter School Tuition</t>
  </si>
  <si>
    <t>Transportation</t>
  </si>
  <si>
    <t>Debt Service</t>
  </si>
  <si>
    <t>Other Expenditures</t>
  </si>
  <si>
    <t>Total Expenditures</t>
  </si>
  <si>
    <t>Operating Result</t>
  </si>
  <si>
    <t>Ending Fund Balance</t>
  </si>
  <si>
    <t>Fund Balance as % of Expenditures</t>
  </si>
  <si>
    <t>Earnings on Investments</t>
  </si>
  <si>
    <t>Federal Pass Through</t>
  </si>
  <si>
    <t>Rentals</t>
  </si>
  <si>
    <t>Tuition</t>
  </si>
  <si>
    <t>Other Local Revenues</t>
  </si>
  <si>
    <t>Local Sources Subtotal</t>
  </si>
  <si>
    <t>Social Security Reimbursement</t>
  </si>
  <si>
    <t>Tuition from Private Homes</t>
  </si>
  <si>
    <t>Transportation Subsidy</t>
  </si>
  <si>
    <t>PlanCon</t>
  </si>
  <si>
    <t>Property Tax Reduction</t>
  </si>
  <si>
    <t>Safe Schools Grant</t>
  </si>
  <si>
    <t>PSERS Reimbursement</t>
  </si>
  <si>
    <t>State Sources Subtotal</t>
  </si>
  <si>
    <t>Title I</t>
  </si>
  <si>
    <t>Title II</t>
  </si>
  <si>
    <t>Title III</t>
  </si>
  <si>
    <t>Title IV</t>
  </si>
  <si>
    <t>Other CARES Act</t>
  </si>
  <si>
    <t>ESSER I</t>
  </si>
  <si>
    <t>ESSER II</t>
  </si>
  <si>
    <t>ESSER Set-Asides</t>
  </si>
  <si>
    <t>Medicaid ACCESS</t>
  </si>
  <si>
    <t>Other Federal Revenue</t>
  </si>
  <si>
    <t>Federal Sources Subtotal</t>
  </si>
  <si>
    <t>Fund Transfers</t>
  </si>
  <si>
    <t>TOTAL REVENUES</t>
  </si>
  <si>
    <t>Administrators</t>
  </si>
  <si>
    <t>Substitutes</t>
  </si>
  <si>
    <t>Teachers</t>
  </si>
  <si>
    <t>Professional</t>
  </si>
  <si>
    <t>Technical</t>
  </si>
  <si>
    <t>Clerical</t>
  </si>
  <si>
    <t>Maintenance</t>
  </si>
  <si>
    <t>Custodians</t>
  </si>
  <si>
    <t>Instructional Assistant</t>
  </si>
  <si>
    <t>Salaries Subtotal</t>
  </si>
  <si>
    <t>PSERS</t>
  </si>
  <si>
    <t>Health Insurance</t>
  </si>
  <si>
    <t>Social Security</t>
  </si>
  <si>
    <t>Workers' Compensation</t>
  </si>
  <si>
    <t>Other Benefits</t>
  </si>
  <si>
    <t>Benefits Subtotal</t>
  </si>
  <si>
    <t>Personnel Costs Subtotal</t>
  </si>
  <si>
    <t>Other Tuition</t>
  </si>
  <si>
    <t>Tuition to Other LEA's</t>
  </si>
  <si>
    <t>Tuition Subtotal</t>
  </si>
  <si>
    <t>Non-Personnel Costs</t>
  </si>
  <si>
    <t>IU Services</t>
  </si>
  <si>
    <t>Professional Services</t>
  </si>
  <si>
    <t>Repairs and Maintenance</t>
  </si>
  <si>
    <t>Property Services</t>
  </si>
  <si>
    <t>IU Transportation</t>
  </si>
  <si>
    <t>General Insurance</t>
  </si>
  <si>
    <t>Other Purchased Services</t>
  </si>
  <si>
    <t>Supplies</t>
  </si>
  <si>
    <t>Gasoline - Vans</t>
  </si>
  <si>
    <t>Books</t>
  </si>
  <si>
    <t>Technology Supplies</t>
  </si>
  <si>
    <t>Property</t>
  </si>
  <si>
    <t>Non-Personnel Costs Subtotal</t>
  </si>
  <si>
    <t>Dues and Fees</t>
  </si>
  <si>
    <t>Other Objects</t>
  </si>
  <si>
    <t>Other Expenditures Subtotal</t>
  </si>
  <si>
    <t>TOTAL EXPENDITURES</t>
  </si>
  <si>
    <t>CAGR</t>
  </si>
  <si>
    <t>22-23 to 32-33</t>
  </si>
  <si>
    <t>Baseline Scenario</t>
  </si>
  <si>
    <t>Morrisville School District</t>
  </si>
  <si>
    <t>Current and Interim Real Estate Taxes</t>
  </si>
  <si>
    <t>Operating Result as % of Expenditures</t>
  </si>
  <si>
    <t>6XXX</t>
  </si>
  <si>
    <t>7XXX</t>
  </si>
  <si>
    <t>8XXX</t>
  </si>
  <si>
    <t>210/270</t>
  </si>
  <si>
    <t>2XX</t>
  </si>
  <si>
    <t>3XX</t>
  </si>
  <si>
    <t>4XX</t>
  </si>
  <si>
    <t>5XX</t>
  </si>
  <si>
    <t>620-A</t>
  </si>
  <si>
    <t>620-B</t>
  </si>
  <si>
    <t>800/900</t>
  </si>
  <si>
    <t>8XX</t>
  </si>
  <si>
    <t>Supplemental Ready to Learn Block Grant</t>
  </si>
  <si>
    <t>Ready to Learn Block Grant</t>
  </si>
  <si>
    <t>75XX</t>
  </si>
  <si>
    <t>561-A</t>
  </si>
  <si>
    <t>561-B</t>
  </si>
  <si>
    <t>Tuition to Pennsbury</t>
  </si>
  <si>
    <t>―</t>
  </si>
  <si>
    <t>250-A</t>
  </si>
  <si>
    <t>Ongoing Unemployment</t>
  </si>
  <si>
    <t>250-B</t>
  </si>
  <si>
    <t>One-Time Unemployment</t>
  </si>
  <si>
    <t>Tuition to BCTHS</t>
  </si>
  <si>
    <t>Building Utilities</t>
  </si>
  <si>
    <t>ARP ESSER</t>
  </si>
  <si>
    <t>Communications</t>
  </si>
  <si>
    <t>Assessed Value</t>
  </si>
  <si>
    <t>Millage Rate</t>
  </si>
  <si>
    <t>Tax Levy</t>
  </si>
  <si>
    <t>Tax Relief for Homestead Exclusions</t>
  </si>
  <si>
    <t>Tax Levy Less Tax Relief</t>
  </si>
  <si>
    <t>Collection Rate</t>
  </si>
  <si>
    <t>Net Tax Revenue Generated</t>
  </si>
  <si>
    <t>Growth Rates</t>
  </si>
  <si>
    <t>Millage Rates</t>
  </si>
  <si>
    <t>Real Estate Tax Initiative</t>
  </si>
  <si>
    <t>Baseline Estimates</t>
  </si>
  <si>
    <t>Revised Estimated</t>
  </si>
  <si>
    <t>Net Model Impact</t>
  </si>
  <si>
    <t>Enrollment from Morrisville</t>
  </si>
  <si>
    <t>Tuition Rates</t>
  </si>
  <si>
    <t>Staffing Levels</t>
  </si>
  <si>
    <t>Paraprofessionals</t>
  </si>
  <si>
    <t>Staff Nurse</t>
  </si>
  <si>
    <t>Total Staff</t>
  </si>
  <si>
    <t>Per Employee Salaries</t>
  </si>
  <si>
    <t>Salary Costs</t>
  </si>
  <si>
    <t>Total Salary Costs</t>
  </si>
  <si>
    <t>Retirement Costs</t>
  </si>
  <si>
    <t>Total Retirement Costs</t>
  </si>
  <si>
    <t>Retirement Contribution Rates</t>
  </si>
  <si>
    <t>Retirement Reimbursement</t>
  </si>
  <si>
    <t>Total Retirement Reimbursement</t>
  </si>
  <si>
    <t>Retirement Reimbursement Rates</t>
  </si>
  <si>
    <t>Healthcare Costs</t>
  </si>
  <si>
    <t>Average Costs</t>
  </si>
  <si>
    <t>Covered Employees</t>
  </si>
  <si>
    <t>Total Healthcare Costs</t>
  </si>
  <si>
    <t>Covered Employees Assumption</t>
  </si>
  <si>
    <t>Tuition Payments to Pennsbury</t>
  </si>
  <si>
    <t>Real Estate Taxes from Morrisville</t>
  </si>
  <si>
    <t>Staffing Savings from Tuition Arrangement</t>
  </si>
  <si>
    <t>Clerk</t>
  </si>
  <si>
    <t>Principals</t>
  </si>
  <si>
    <t>Student Activities</t>
  </si>
  <si>
    <t>Scenario 3:  Tuition Grades 6 to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</si>
</sst>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%;[Red]\(#,##0.0%\);0.0%"/>
    <numFmt numFmtId="166" formatCode="#,##0.0000_);[Red]\(#,##0.0000\)"/>
  </numFmts>
  <fonts count="17">
    <font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b/>
      <sz val="28"/>
      <color theme="0"/>
      <name val="Arial"/>
      <family val="2"/>
    </font>
    <font>
      <sz val="14"/>
      <color theme="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i/>
      <sz val="14"/>
      <color theme="1"/>
      <name val="Arial"/>
      <family val="2"/>
    </font>
    <font>
      <b/>
      <sz val="14"/>
      <color rgb="FF0000FF"/>
      <name val="Arial"/>
      <family val="2"/>
    </font>
    <font>
      <b/>
      <sz val="14"/>
      <name val="Arial MT"/>
    </font>
    <font>
      <b/>
      <i/>
      <sz val="14"/>
      <color theme="1"/>
      <name val="Arial"/>
      <family val="2"/>
    </font>
    <font>
      <b/>
      <sz val="28"/>
      <name val="Arial"/>
      <family val="2"/>
    </font>
    <font>
      <sz val="10"/>
      <name val="Arial"/>
      <family val="2"/>
    </font>
    <font>
      <sz val="14"/>
      <color rgb="FF0000FF"/>
      <name val="Arial"/>
      <family val="2"/>
    </font>
    <font>
      <sz val="14"/>
      <color rgb="FF0099C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3E6BB3"/>
        <bgColor indexed="64"/>
      </patternFill>
    </fill>
    <fill>
      <patternFill patternType="solid">
        <fgColor rgb="FFFFECB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2" borderId="3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2" borderId="7" xfId="0" applyFont="1" applyFill="1" applyBorder="1" applyAlignment="1">
      <alignment horizontal="centerContinuous"/>
    </xf>
    <xf numFmtId="0" fontId="5" fillId="3" borderId="4" xfId="0" applyFont="1" applyFill="1" applyBorder="1"/>
    <xf numFmtId="0" fontId="5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6" fillId="0" borderId="0" xfId="0" applyFont="1"/>
    <xf numFmtId="0" fontId="2" fillId="3" borderId="6" xfId="0" applyFont="1" applyFill="1" applyBorder="1" applyAlignment="1">
      <alignment horizontal="center" vertical="center"/>
    </xf>
    <xf numFmtId="0" fontId="5" fillId="3" borderId="7" xfId="0" applyFont="1" applyFill="1" applyBorder="1"/>
    <xf numFmtId="0" fontId="5" fillId="3" borderId="8" xfId="0" applyFont="1" applyFill="1" applyBorder="1"/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7" fillId="0" borderId="0" xfId="0" quotePrefix="1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38" fontId="6" fillId="0" borderId="0" xfId="0" applyNumberFormat="1" applyFont="1" applyAlignment="1">
      <alignment vertical="center"/>
    </xf>
    <xf numFmtId="0" fontId="6" fillId="0" borderId="0" xfId="0" quotePrefix="1" applyFont="1" applyAlignment="1">
      <alignment horizontal="left" vertical="center" indent="1"/>
    </xf>
    <xf numFmtId="38" fontId="8" fillId="0" borderId="0" xfId="0" applyNumberFormat="1" applyFont="1" applyAlignment="1">
      <alignment horizontal="center" vertical="center"/>
    </xf>
    <xf numFmtId="165" fontId="6" fillId="0" borderId="0" xfId="1" applyNumberFormat="1" applyFont="1" applyAlignment="1">
      <alignment horizontal="center"/>
    </xf>
    <xf numFmtId="0" fontId="6" fillId="0" borderId="0" xfId="0" applyFont="1" applyAlignment="1">
      <alignment horizontal="left" vertical="center" indent="1"/>
    </xf>
    <xf numFmtId="38" fontId="3" fillId="0" borderId="0" xfId="0" applyNumberFormat="1" applyFont="1" applyAlignment="1">
      <alignment horizontal="center" vertical="center"/>
    </xf>
    <xf numFmtId="165" fontId="7" fillId="0" borderId="0" xfId="1" applyNumberFormat="1" applyFont="1" applyAlignment="1">
      <alignment horizontal="center"/>
    </xf>
    <xf numFmtId="0" fontId="7" fillId="0" borderId="1" xfId="0" applyFont="1" applyBorder="1" applyAlignment="1">
      <alignment vertical="center"/>
    </xf>
    <xf numFmtId="38" fontId="7" fillId="0" borderId="1" xfId="0" applyNumberFormat="1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164" fontId="6" fillId="0" borderId="0" xfId="1" applyNumberFormat="1" applyFont="1" applyAlignment="1">
      <alignment vertical="center"/>
    </xf>
    <xf numFmtId="38" fontId="6" fillId="0" borderId="2" xfId="0" applyNumberFormat="1" applyFont="1" applyBorder="1" applyAlignment="1">
      <alignment vertical="center"/>
    </xf>
    <xf numFmtId="38" fontId="10" fillId="0" borderId="1" xfId="0" applyNumberFormat="1" applyFont="1" applyBorder="1" applyAlignment="1">
      <alignment horizontal="center" vertical="center"/>
    </xf>
    <xf numFmtId="0" fontId="6" fillId="0" borderId="0" xfId="0" quotePrefix="1" applyFont="1" applyAlignment="1">
      <alignment horizontal="left" vertical="center"/>
    </xf>
    <xf numFmtId="10" fontId="6" fillId="0" borderId="0" xfId="0" applyNumberFormat="1" applyFont="1" applyAlignment="1">
      <alignment vertical="center"/>
    </xf>
    <xf numFmtId="0" fontId="8" fillId="0" borderId="0" xfId="0" quotePrefix="1" applyFont="1" applyAlignment="1">
      <alignment horizontal="left" vertical="center" indent="1"/>
    </xf>
    <xf numFmtId="0" fontId="6" fillId="0" borderId="0" xfId="0" quotePrefix="1" applyFont="1" applyAlignment="1">
      <alignment horizontal="left" indent="1"/>
    </xf>
    <xf numFmtId="0" fontId="7" fillId="0" borderId="3" xfId="0" quotePrefix="1" applyFont="1" applyBorder="1" applyAlignment="1">
      <alignment horizontal="left" vertical="center"/>
    </xf>
    <xf numFmtId="38" fontId="7" fillId="0" borderId="3" xfId="0" applyNumberFormat="1" applyFont="1" applyBorder="1" applyAlignment="1">
      <alignment horizontal="center" vertical="center"/>
    </xf>
    <xf numFmtId="165" fontId="7" fillId="0" borderId="3" xfId="1" applyNumberFormat="1" applyFont="1" applyBorder="1" applyAlignment="1">
      <alignment horizontal="center"/>
    </xf>
    <xf numFmtId="38" fontId="6" fillId="0" borderId="0" xfId="0" applyNumberFormat="1" applyFont="1"/>
    <xf numFmtId="39" fontId="11" fillId="0" borderId="0" xfId="0" applyNumberFormat="1" applyFont="1"/>
    <xf numFmtId="38" fontId="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8" fillId="0" borderId="0" xfId="1" applyNumberFormat="1" applyFont="1" applyAlignment="1">
      <alignment horizontal="center" vertical="center"/>
    </xf>
    <xf numFmtId="0" fontId="7" fillId="0" borderId="0" xfId="0" applyFont="1"/>
    <xf numFmtId="0" fontId="7" fillId="0" borderId="1" xfId="0" quotePrefix="1" applyFont="1" applyBorder="1" applyAlignment="1">
      <alignment horizontal="left" vertical="center"/>
    </xf>
    <xf numFmtId="9" fontId="6" fillId="0" borderId="0" xfId="2" applyFont="1" applyAlignment="1">
      <alignment vertical="center"/>
    </xf>
    <xf numFmtId="38" fontId="15" fillId="0" borderId="0" xfId="0" applyNumberFormat="1" applyFont="1" applyAlignment="1">
      <alignment horizontal="center" vertical="center"/>
    </xf>
    <xf numFmtId="38" fontId="16" fillId="0" borderId="0" xfId="0" applyNumberFormat="1" applyFont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0" fontId="15" fillId="0" borderId="0" xfId="0" applyNumberFormat="1" applyFont="1" applyAlignment="1">
      <alignment horizontal="center"/>
    </xf>
    <xf numFmtId="40" fontId="15" fillId="0" borderId="0" xfId="0" applyNumberFormat="1" applyFont="1" applyAlignment="1">
      <alignment horizontal="center" vertical="center"/>
    </xf>
    <xf numFmtId="38" fontId="0" fillId="0" borderId="0" xfId="0" applyNumberFormat="1"/>
    <xf numFmtId="0" fontId="13" fillId="4" borderId="4" xfId="0" applyFont="1" applyFill="1" applyBorder="1" applyAlignment="1">
      <alignment horizontal="centerContinuous"/>
    </xf>
    <xf numFmtId="0" fontId="14" fillId="4" borderId="3" xfId="0" applyFont="1" applyFill="1" applyBorder="1" applyAlignment="1">
      <alignment horizontal="centerContinuous"/>
    </xf>
    <xf numFmtId="0" fontId="14" fillId="4" borderId="5" xfId="0" applyFont="1" applyFill="1" applyBorder="1" applyAlignment="1">
      <alignment horizontal="centerContinuous"/>
    </xf>
    <xf numFmtId="0" fontId="13" fillId="4" borderId="7" xfId="0" applyFont="1" applyFill="1" applyBorder="1" applyAlignment="1">
      <alignment horizontal="centerContinuous"/>
    </xf>
    <xf numFmtId="0" fontId="14" fillId="4" borderId="8" xfId="0" applyFont="1" applyFill="1" applyBorder="1" applyAlignment="1">
      <alignment horizontal="centerContinuous"/>
    </xf>
    <xf numFmtId="0" fontId="14" fillId="4" borderId="9" xfId="0" applyFont="1" applyFill="1" applyBorder="1" applyAlignment="1">
      <alignment horizontal="centerContinuous"/>
    </xf>
    <xf numFmtId="0" fontId="0" fillId="0" borderId="0" xfId="0" applyFill="1"/>
  </cellXfs>
  <cellStyles count="3">
    <cellStyle name="Normal" xfId="0" builtinId="0"/>
    <cellStyle name="Percent" xfId="1" builtinId="5"/>
    <cellStyle name="Percent 2 2" xfId="2" xr:uid="{9C68F063-3AFA-4662-B5F9-718EF44A3788}"/>
  </cellStyles>
  <dxfs count="0"/>
  <tableStyles count="0" defaultTableStyle="TableStyleMedium2" defaultPivotStyle="PivotStyleLight16"/>
  <colors>
    <mruColors>
      <color rgb="FFFFECB9"/>
      <color rgb="FFFFD051"/>
      <color rgb="FF3E6BB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71689569125344"/>
          <c:y val="8.7062358959913294E-2"/>
          <c:w val="0.77932584139387506"/>
          <c:h val="0.577942134475771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'MSD Baseline'!$B$46</c:f>
              <c:strCache>
                <c:ptCount val="1"/>
                <c:pt idx="0">
                  <c:v>Operating Result</c:v>
                </c:pt>
              </c:strCache>
            </c:strRef>
          </c:tx>
          <c:spPr>
            <a:solidFill>
              <a:srgbClr val="FFD05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-8.869435327250237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2E-4A9C-B9C1-82A4243C7462}"/>
                </c:ext>
              </c:extLst>
            </c:dLbl>
            <c:dLbl>
              <c:idx val="1"/>
              <c:layout>
                <c:manualLayout>
                  <c:x val="-1.1310084825636238E-2"/>
                  <c:y val="3.553796042219121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00-4370-A4DA-730106EBC695}"/>
                </c:ext>
              </c:extLst>
            </c:dLbl>
            <c:dLbl>
              <c:idx val="2"/>
              <c:layout>
                <c:manualLayout>
                  <c:x val="-7.540056550424082E-3"/>
                  <c:y val="6.105375111194144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00-4370-A4DA-730106EBC695}"/>
                </c:ext>
              </c:extLst>
            </c:dLbl>
            <c:numFmt formatCode="&quot;$&quot;#,##0.00_);[Red]\(&quot;$&quot;#,##0.0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'MSD Baseline'!$D$14:$M$14</c:f>
              <c:strCache>
                <c:ptCount val="10"/>
                <c:pt idx="0">
                  <c:v>2023-24</c:v>
                </c:pt>
                <c:pt idx="1">
                  <c:v>2024-25</c:v>
                </c:pt>
                <c:pt idx="2">
                  <c:v>2025-26</c:v>
                </c:pt>
                <c:pt idx="3">
                  <c:v>2026-27</c:v>
                </c:pt>
                <c:pt idx="4">
                  <c:v>2027-28</c:v>
                </c:pt>
                <c:pt idx="5">
                  <c:v>2028-29</c:v>
                </c:pt>
                <c:pt idx="6">
                  <c:v>2029-30</c:v>
                </c:pt>
                <c:pt idx="7">
                  <c:v>2030-31</c:v>
                </c:pt>
                <c:pt idx="8">
                  <c:v>2031-32</c:v>
                </c:pt>
                <c:pt idx="9">
                  <c:v>2032-33</c:v>
                </c:pt>
              </c:strCache>
            </c:strRef>
          </c:cat>
          <c:val>
            <c:numRef>
              <c:f>'MSD Baseline'!$D$46:$M$46</c:f>
              <c:numCache>
                <c:formatCode>#,##0_);[Red]\(#,##0\)</c:formatCode>
                <c:ptCount val="10"/>
                <c:pt idx="0">
                  <c:v>66455.258252564818</c:v>
                </c:pt>
                <c:pt idx="1">
                  <c:v>-228435.35460781306</c:v>
                </c:pt>
                <c:pt idx="2">
                  <c:v>-78245.406284794211</c:v>
                </c:pt>
                <c:pt idx="3">
                  <c:v>143966.07131200284</c:v>
                </c:pt>
                <c:pt idx="4">
                  <c:v>127025.01535955444</c:v>
                </c:pt>
                <c:pt idx="5">
                  <c:v>157908.34179121628</c:v>
                </c:pt>
                <c:pt idx="6">
                  <c:v>189112.12760263309</c:v>
                </c:pt>
                <c:pt idx="7">
                  <c:v>223246.74332400411</c:v>
                </c:pt>
                <c:pt idx="8">
                  <c:v>257097.55982051045</c:v>
                </c:pt>
                <c:pt idx="9">
                  <c:v>293178.19467205182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2E-4A9C-B9C1-82A4243C7462}"/>
            </c:ext>
          </c:extLst>
        </c:ser>
        <c:ser>
          <c:idx val="1"/>
          <c:order val="1"/>
          <c:tx>
            <c:strRef>
              <c:f>'MSD Baseline'!$B$48</c:f>
              <c:strCache>
                <c:ptCount val="1"/>
                <c:pt idx="0">
                  <c:v>Ending Fund Balance</c:v>
                </c:pt>
              </c:strCache>
            </c:strRef>
          </c:tx>
          <c:spPr>
            <a:solidFill>
              <a:srgbClr val="3E6BB3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numFmt formatCode="&quot;$&quot;#,##0.00_);[Red]\(&quot;$&quot;#,##0.0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'MSD Baseline'!$D$14:$M$14</c:f>
              <c:strCache>
                <c:ptCount val="10"/>
                <c:pt idx="0">
                  <c:v>2023-24</c:v>
                </c:pt>
                <c:pt idx="1">
                  <c:v>2024-25</c:v>
                </c:pt>
                <c:pt idx="2">
                  <c:v>2025-26</c:v>
                </c:pt>
                <c:pt idx="3">
                  <c:v>2026-27</c:v>
                </c:pt>
                <c:pt idx="4">
                  <c:v>2027-28</c:v>
                </c:pt>
                <c:pt idx="5">
                  <c:v>2028-29</c:v>
                </c:pt>
                <c:pt idx="6">
                  <c:v>2029-30</c:v>
                </c:pt>
                <c:pt idx="7">
                  <c:v>2030-31</c:v>
                </c:pt>
                <c:pt idx="8">
                  <c:v>2031-32</c:v>
                </c:pt>
                <c:pt idx="9">
                  <c:v>2032-33</c:v>
                </c:pt>
              </c:strCache>
            </c:strRef>
          </c:cat>
          <c:val>
            <c:numRef>
              <c:f>'MSD Baseline'!$D$48:$M$48</c:f>
              <c:numCache>
                <c:formatCode>#,##0_);[Red]\(#,##0\)</c:formatCode>
                <c:ptCount val="10"/>
                <c:pt idx="0">
                  <c:v>-1392285.7417474352</c:v>
                </c:pt>
                <c:pt idx="1">
                  <c:v>-1620721.0963552482</c:v>
                </c:pt>
                <c:pt idx="2">
                  <c:v>-1698966.5026400425</c:v>
                </c:pt>
                <c:pt idx="3">
                  <c:v>-1555000.4313280396</c:v>
                </c:pt>
                <c:pt idx="4">
                  <c:v>-1427975.4159684852</c:v>
                </c:pt>
                <c:pt idx="5">
                  <c:v>-1270067.0741772689</c:v>
                </c:pt>
                <c:pt idx="6">
                  <c:v>-1080954.9465746358</c:v>
                </c:pt>
                <c:pt idx="7">
                  <c:v>-857708.20325063169</c:v>
                </c:pt>
                <c:pt idx="8">
                  <c:v>-600610.64343012124</c:v>
                </c:pt>
                <c:pt idx="9">
                  <c:v>-307432.44875806943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2E-4A9C-B9C1-82A4243C7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6306952"/>
        <c:axId val="636305968"/>
      </c:barChart>
      <c:catAx>
        <c:axId val="636306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6305968"/>
        <c:crosses val="autoZero"/>
        <c:auto val="1"/>
        <c:lblAlgn val="ctr"/>
        <c:lblOffset val="100"/>
        <c:noMultiLvlLbl val="0"/>
      </c:catAx>
      <c:valAx>
        <c:axId val="636305968"/>
        <c:scaling>
          <c:orientation val="minMax"/>
          <c:max val="1000000"/>
          <c:min val="-3000000"/>
        </c:scaling>
        <c:delete val="0"/>
        <c:axPos val="l"/>
        <c:numFmt formatCode="&quot;$&quot;#,##0.0_);[Red]\(&quot;$&quot;#,##0.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6306952"/>
        <c:crossesAt val="1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0774411536142637E-2"/>
          <c:y val="0.19385054408050306"/>
          <c:w val="0.12026173336244214"/>
          <c:h val="0.480483252650801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71689569125344"/>
          <c:y val="8.7062358959913294E-2"/>
          <c:w val="0.77932584139387506"/>
          <c:h val="0.577942134475771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'MSD Tuition Scenario 3'!$B$46</c:f>
              <c:strCache>
                <c:ptCount val="1"/>
                <c:pt idx="0">
                  <c:v>Operating Result</c:v>
                </c:pt>
              </c:strCache>
            </c:strRef>
          </c:tx>
          <c:spPr>
            <a:solidFill>
              <a:srgbClr val="FFD05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-8.869435327250237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63-4FBF-BC6D-40815CE96993}"/>
                </c:ext>
              </c:extLst>
            </c:dLbl>
            <c:dLbl>
              <c:idx val="1"/>
              <c:layout>
                <c:manualLayout>
                  <c:x val="-1.1310084825636238E-2"/>
                  <c:y val="3.553796042219121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63-4FBF-BC6D-40815CE96993}"/>
                </c:ext>
              </c:extLst>
            </c:dLbl>
            <c:dLbl>
              <c:idx val="2"/>
              <c:layout>
                <c:manualLayout>
                  <c:x val="-7.540056550424082E-3"/>
                  <c:y val="6.105375111194144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63-4FBF-BC6D-40815CE96993}"/>
                </c:ext>
              </c:extLst>
            </c:dLbl>
            <c:dLbl>
              <c:idx val="4"/>
              <c:layout>
                <c:manualLayout>
                  <c:x val="-8.1001091282418766E-3"/>
                  <c:y val="1.812023306447133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63-4FBF-BC6D-40815CE96993}"/>
                </c:ext>
              </c:extLst>
            </c:dLbl>
            <c:dLbl>
              <c:idx val="5"/>
              <c:layout>
                <c:manualLayout>
                  <c:x val="-4.5000606268010427E-3"/>
                  <c:y val="1.812023306447133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C63-4FBF-BC6D-40815CE96993}"/>
                </c:ext>
              </c:extLst>
            </c:dLbl>
            <c:dLbl>
              <c:idx val="6"/>
              <c:layout>
                <c:manualLayout>
                  <c:x val="-8.100109128241876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63-4FBF-BC6D-40815CE96993}"/>
                </c:ext>
              </c:extLst>
            </c:dLbl>
            <c:dLbl>
              <c:idx val="7"/>
              <c:layout>
                <c:manualLayout>
                  <c:x val="-7.2000970028816688E-3"/>
                  <c:y val="7.907102134232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C63-4FBF-BC6D-40815CE96993}"/>
                </c:ext>
              </c:extLst>
            </c:dLbl>
            <c:dLbl>
              <c:idx val="8"/>
              <c:layout>
                <c:manualLayout>
                  <c:x val="-8.1001091282420102E-3"/>
                  <c:y val="-3.624046612894267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63-4FBF-BC6D-40815CE96993}"/>
                </c:ext>
              </c:extLst>
            </c:dLbl>
            <c:dLbl>
              <c:idx val="9"/>
              <c:layout>
                <c:manualLayout>
                  <c:x val="-9.000121253602217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C63-4FBF-BC6D-40815CE96993}"/>
                </c:ext>
              </c:extLst>
            </c:dLbl>
            <c:numFmt formatCode="&quot;$&quot;#,##0.00_);[Red]\(&quot;$&quot;#,##0.0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'MSD Tuition Scenario 3'!$D$14:$M$14</c:f>
              <c:strCache>
                <c:ptCount val="10"/>
                <c:pt idx="0">
                  <c:v>2023-24</c:v>
                </c:pt>
                <c:pt idx="1">
                  <c:v>2024-25</c:v>
                </c:pt>
                <c:pt idx="2">
                  <c:v>2025-26</c:v>
                </c:pt>
                <c:pt idx="3">
                  <c:v>2026-27</c:v>
                </c:pt>
                <c:pt idx="4">
                  <c:v>2027-28</c:v>
                </c:pt>
                <c:pt idx="5">
                  <c:v>2028-29</c:v>
                </c:pt>
                <c:pt idx="6">
                  <c:v>2029-30</c:v>
                </c:pt>
                <c:pt idx="7">
                  <c:v>2030-31</c:v>
                </c:pt>
                <c:pt idx="8">
                  <c:v>2031-32</c:v>
                </c:pt>
                <c:pt idx="9">
                  <c:v>2032-33</c:v>
                </c:pt>
              </c:strCache>
            </c:strRef>
          </c:cat>
          <c:val>
            <c:numRef>
              <c:f>'MSD Tuition Scenario 3'!$D$46:$M$46</c:f>
              <c:numCache>
                <c:formatCode>#,##0_);[Red]\(#,##0\)</c:formatCode>
                <c:ptCount val="10"/>
                <c:pt idx="0">
                  <c:v>66455.258252564818</c:v>
                </c:pt>
                <c:pt idx="1">
                  <c:v>-960998.55010776222</c:v>
                </c:pt>
                <c:pt idx="2">
                  <c:v>-69446.464231386781</c:v>
                </c:pt>
                <c:pt idx="3">
                  <c:v>267794.20589806512</c:v>
                </c:pt>
                <c:pt idx="4">
                  <c:v>388193.6161367707</c:v>
                </c:pt>
                <c:pt idx="5">
                  <c:v>483675.93244306371</c:v>
                </c:pt>
                <c:pt idx="6">
                  <c:v>745249.88058442622</c:v>
                </c:pt>
                <c:pt idx="7">
                  <c:v>754773.44610825926</c:v>
                </c:pt>
                <c:pt idx="8">
                  <c:v>776002.42283551395</c:v>
                </c:pt>
                <c:pt idx="9">
                  <c:v>799172.96870458126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C63-4FBF-BC6D-40815CE96993}"/>
            </c:ext>
          </c:extLst>
        </c:ser>
        <c:ser>
          <c:idx val="1"/>
          <c:order val="1"/>
          <c:tx>
            <c:strRef>
              <c:f>'MSD Tuition Scenario 3'!$B$48</c:f>
              <c:strCache>
                <c:ptCount val="1"/>
                <c:pt idx="0">
                  <c:v>Ending Fund Balance</c:v>
                </c:pt>
              </c:strCache>
            </c:strRef>
          </c:tx>
          <c:spPr>
            <a:solidFill>
              <a:srgbClr val="3E6BB3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4"/>
              <c:layout>
                <c:manualLayout>
                  <c:x val="9.0001212536020853E-3"/>
                  <c:y val="-3.624046612894267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C63-4FBF-BC6D-40815CE96993}"/>
                </c:ext>
              </c:extLst>
            </c:dLbl>
            <c:dLbl>
              <c:idx val="5"/>
              <c:layout>
                <c:manualLayout>
                  <c:x val="6.3000848775214601E-3"/>
                  <c:y val="-7.9071021342327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C63-4FBF-BC6D-40815CE96993}"/>
                </c:ext>
              </c:extLst>
            </c:dLbl>
            <c:numFmt formatCode="&quot;$&quot;#,##0.00_);[Red]\(&quot;$&quot;#,##0.0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'MSD Tuition Scenario 3'!$D$14:$M$14</c:f>
              <c:strCache>
                <c:ptCount val="10"/>
                <c:pt idx="0">
                  <c:v>2023-24</c:v>
                </c:pt>
                <c:pt idx="1">
                  <c:v>2024-25</c:v>
                </c:pt>
                <c:pt idx="2">
                  <c:v>2025-26</c:v>
                </c:pt>
                <c:pt idx="3">
                  <c:v>2026-27</c:v>
                </c:pt>
                <c:pt idx="4">
                  <c:v>2027-28</c:v>
                </c:pt>
                <c:pt idx="5">
                  <c:v>2028-29</c:v>
                </c:pt>
                <c:pt idx="6">
                  <c:v>2029-30</c:v>
                </c:pt>
                <c:pt idx="7">
                  <c:v>2030-31</c:v>
                </c:pt>
                <c:pt idx="8">
                  <c:v>2031-32</c:v>
                </c:pt>
                <c:pt idx="9">
                  <c:v>2032-33</c:v>
                </c:pt>
              </c:strCache>
            </c:strRef>
          </c:cat>
          <c:val>
            <c:numRef>
              <c:f>'MSD Tuition Scenario 3'!$D$48:$M$48</c:f>
              <c:numCache>
                <c:formatCode>#,##0_);[Red]\(#,##0\)</c:formatCode>
                <c:ptCount val="10"/>
                <c:pt idx="0">
                  <c:v>-1392285.7417474352</c:v>
                </c:pt>
                <c:pt idx="1">
                  <c:v>-2353284.2918551974</c:v>
                </c:pt>
                <c:pt idx="2">
                  <c:v>-2422730.7560865842</c:v>
                </c:pt>
                <c:pt idx="3">
                  <c:v>-2154936.5501885191</c:v>
                </c:pt>
                <c:pt idx="4">
                  <c:v>-1766742.9340517484</c:v>
                </c:pt>
                <c:pt idx="5">
                  <c:v>-1283067.0016086847</c:v>
                </c:pt>
                <c:pt idx="6">
                  <c:v>-537817.12102425843</c:v>
                </c:pt>
                <c:pt idx="7">
                  <c:v>216956.32508400083</c:v>
                </c:pt>
                <c:pt idx="8">
                  <c:v>992958.74791951478</c:v>
                </c:pt>
                <c:pt idx="9">
                  <c:v>1792131.716624096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C63-4FBF-BC6D-40815CE96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6306952"/>
        <c:axId val="636305968"/>
      </c:barChart>
      <c:catAx>
        <c:axId val="636306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6305968"/>
        <c:crosses val="autoZero"/>
        <c:auto val="1"/>
        <c:lblAlgn val="ctr"/>
        <c:lblOffset val="100"/>
        <c:noMultiLvlLbl val="0"/>
      </c:catAx>
      <c:valAx>
        <c:axId val="636305968"/>
        <c:scaling>
          <c:orientation val="minMax"/>
          <c:max val="4000000"/>
          <c:min val="-4000000"/>
        </c:scaling>
        <c:delete val="0"/>
        <c:axPos val="l"/>
        <c:numFmt formatCode="&quot;$&quot;#,##0.0_);[Red]\(&quot;$&quot;#,##0.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6306952"/>
        <c:crossesAt val="1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0774411536142637E-2"/>
          <c:y val="0.19385054408050306"/>
          <c:w val="0.12026173336244214"/>
          <c:h val="0.480483252650801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1533525</xdr:colOff>
      <xdr:row>2</xdr:row>
      <xdr:rowOff>47625</xdr:rowOff>
    </xdr:from>
    <xdr:to>
      <xdr:col>14</xdr:col>
      <xdr:colOff>38099</xdr:colOff>
      <xdr:row>12</xdr:row>
      <xdr:rowOff>66276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6ED84E-4A9F-49FE-A8B4-047D21DBF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366345</xdr:colOff>
      <xdr:row>3</xdr:row>
      <xdr:rowOff>51288</xdr:rowOff>
    </xdr:from>
    <xdr:to>
      <xdr:col>1</xdr:col>
      <xdr:colOff>1371610</xdr:colOff>
      <xdr:row>10</xdr:row>
      <xdr:rowOff>111662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8525B480-E1A7-4A4A-A46B-CC49A0C81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4480" y="666750"/>
          <a:ext cx="1005265" cy="11887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1533525</xdr:colOff>
      <xdr:row>2</xdr:row>
      <xdr:rowOff>47625</xdr:rowOff>
    </xdr:from>
    <xdr:to>
      <xdr:col>14</xdr:col>
      <xdr:colOff>38099</xdr:colOff>
      <xdr:row>12</xdr:row>
      <xdr:rowOff>66276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4AF66F-7896-43DD-A61F-3F97405A9C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366345</xdr:colOff>
      <xdr:row>3</xdr:row>
      <xdr:rowOff>51288</xdr:rowOff>
    </xdr:from>
    <xdr:to>
      <xdr:col>1</xdr:col>
      <xdr:colOff>1371610</xdr:colOff>
      <xdr:row>10</xdr:row>
      <xdr:rowOff>111662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83BA02-0980-4349-B78A-2E02EA719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8345" y="1108563"/>
          <a:ext cx="1005265" cy="11938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_CLIENT/Pennsbury%20SD/1%20MBC%20merger%20study/6%20Report/12%20Final%2012.22.22/Appendix%20F%20Scenario%20Financial%20Projec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D Merger"/>
      <sheetName val="PSD ES, MS, HS Tuition"/>
      <sheetName val="MSD ES, MS, HS Tuition"/>
      <sheetName val="PSD MS and HS Tuition"/>
      <sheetName val="MSD MS and HS Tuition"/>
    </sheetNames>
    <sheetDataSet>
      <sheetData sheetId="0"/>
      <sheetData sheetId="1"/>
      <sheetData sheetId="2">
        <row r="14">
          <cell r="D14" t="str">
            <v>2023-24</v>
          </cell>
          <cell r="E14" t="str">
            <v>2024-25</v>
          </cell>
          <cell r="F14" t="str">
            <v>2025-26</v>
          </cell>
          <cell r="G14" t="str">
            <v>2026-27</v>
          </cell>
          <cell r="H14" t="str">
            <v>2027-28</v>
          </cell>
          <cell r="I14" t="str">
            <v>2028-29</v>
          </cell>
          <cell r="J14" t="str">
            <v>2029-30</v>
          </cell>
          <cell r="K14" t="str">
            <v>2030-31</v>
          </cell>
          <cell r="L14" t="str">
            <v>2031-32</v>
          </cell>
          <cell r="M14" t="str">
            <v>2032-33</v>
          </cell>
        </row>
        <row r="46">
          <cell r="B46" t="str">
            <v>Operating Result</v>
          </cell>
          <cell r="D46">
            <v>66455.25815256685</v>
          </cell>
          <cell r="E46">
            <v>-570181.99461335316</v>
          </cell>
          <cell r="F46">
            <v>638265.6689019613</v>
          </cell>
          <cell r="G46">
            <v>880787.50930678844</v>
          </cell>
          <cell r="H46">
            <v>664301.84411900491</v>
          </cell>
          <cell r="I46">
            <v>577740.35837172717</v>
          </cell>
          <cell r="J46">
            <v>831880.82686807215</v>
          </cell>
          <cell r="K46">
            <v>627981.39224387705</v>
          </cell>
          <cell r="L46">
            <v>441580.91087604314</v>
          </cell>
          <cell r="M46">
            <v>246667.50679945201</v>
          </cell>
        </row>
        <row r="48">
          <cell r="B48" t="str">
            <v>Ending Fund Balance</v>
          </cell>
          <cell r="D48">
            <v>-1392285.7418474331</v>
          </cell>
          <cell r="E48">
            <v>-1962467.7364607863</v>
          </cell>
          <cell r="F48">
            <v>-1324202.067558825</v>
          </cell>
          <cell r="G48">
            <v>-443414.55825203657</v>
          </cell>
          <cell r="H48">
            <v>220887.28586696833</v>
          </cell>
          <cell r="I48">
            <v>798627.6442386955</v>
          </cell>
          <cell r="J48">
            <v>1630508.4711067677</v>
          </cell>
          <cell r="K48">
            <v>2258489.8633506447</v>
          </cell>
          <cell r="L48">
            <v>2700070.7742266878</v>
          </cell>
          <cell r="M48">
            <v>2946738.2810261399</v>
          </cell>
        </row>
      </sheetData>
      <sheetData sheetId="3"/>
      <sheetData sheetId="4">
        <row r="14">
          <cell r="D14" t="str">
            <v>2023-24</v>
          </cell>
          <cell r="E14" t="str">
            <v>2024-25</v>
          </cell>
          <cell r="F14" t="str">
            <v>2025-26</v>
          </cell>
          <cell r="G14" t="str">
            <v>2026-27</v>
          </cell>
          <cell r="H14" t="str">
            <v>2027-28</v>
          </cell>
          <cell r="I14" t="str">
            <v>2028-29</v>
          </cell>
          <cell r="J14" t="str">
            <v>2029-30</v>
          </cell>
          <cell r="K14" t="str">
            <v>2030-31</v>
          </cell>
          <cell r="L14" t="str">
            <v>2031-32</v>
          </cell>
          <cell r="M14" t="str">
            <v>2032-33</v>
          </cell>
        </row>
        <row r="46">
          <cell r="B46" t="str">
            <v>Operating Result</v>
          </cell>
          <cell r="D46">
            <v>66455.25815256685</v>
          </cell>
          <cell r="E46">
            <v>-960998.11362827942</v>
          </cell>
          <cell r="F46">
            <v>-69446.03711444512</v>
          </cell>
          <cell r="G46">
            <v>267794.62269245833</v>
          </cell>
          <cell r="H46">
            <v>388194.02997393534</v>
          </cell>
          <cell r="I46">
            <v>483676.34334650263</v>
          </cell>
          <cell r="J46">
            <v>745250.28847978264</v>
          </cell>
          <cell r="K46">
            <v>754773.85089778528</v>
          </cell>
          <cell r="L46">
            <v>776002.82441778481</v>
          </cell>
          <cell r="M46">
            <v>799173.36697434261</v>
          </cell>
        </row>
        <row r="48">
          <cell r="B48" t="str">
            <v>Ending Fund Balance</v>
          </cell>
          <cell r="D48">
            <v>-1392285.7418474331</v>
          </cell>
          <cell r="E48">
            <v>-2353283.8554757126</v>
          </cell>
          <cell r="F48">
            <v>-2422729.8925901577</v>
          </cell>
          <cell r="G48">
            <v>-2154935.2698976994</v>
          </cell>
          <cell r="H48">
            <v>-1766741.239923764</v>
          </cell>
          <cell r="I48">
            <v>-1283064.8965772614</v>
          </cell>
          <cell r="J48">
            <v>-537814.60809747875</v>
          </cell>
          <cell r="K48">
            <v>216959.24280030653</v>
          </cell>
          <cell r="L48">
            <v>992962.06721809134</v>
          </cell>
          <cell r="M48">
            <v>1792135.434192434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1A576-ABEA-43F4-9CF6-FA56B9F47E78}">
  <sheetPr>
    <tabColor theme="1"/>
    <pageSetUpPr fitToPage="1"/>
  </sheetPr>
  <dimension ref="A1:O158"/>
  <sheetViews>
    <sheetView showGridLines="0" view="pageBreakPreview" zoomScaleNormal="110" zoomScaleSheetLayoutView="100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C16" sqref="C16"/>
    </sheetView>
  </sheetViews>
  <sheetFormatPr defaultRowHeight="12.75"/>
  <cols>
    <col min="1" max="1" width="11.42578125" bestFit="1" customWidth="1"/>
    <col min="2" max="2" width="55" bestFit="1" customWidth="1"/>
    <col min="3" max="13" width="16.7109375" customWidth="1"/>
    <col min="14" max="14" width="1.42578125" customWidth="1"/>
    <col min="15" max="15" width="19.85546875" bestFit="1" customWidth="1"/>
  </cols>
  <sheetData>
    <row r="1" spans="1:15" ht="35.25">
      <c r="A1" s="5" t="s">
        <v>108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35.25">
      <c r="A2" s="6" t="s">
        <v>107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14" spans="1:15" ht="18">
      <c r="A14" s="7"/>
      <c r="B14" s="8"/>
      <c r="C14" s="9" t="s">
        <v>0</v>
      </c>
      <c r="D14" s="9" t="s">
        <v>1</v>
      </c>
      <c r="E14" s="9" t="s">
        <v>2</v>
      </c>
      <c r="F14" s="9" t="s">
        <v>3</v>
      </c>
      <c r="G14" s="9" t="s">
        <v>4</v>
      </c>
      <c r="H14" s="9" t="s">
        <v>5</v>
      </c>
      <c r="I14" s="9" t="s">
        <v>6</v>
      </c>
      <c r="J14" s="9" t="s">
        <v>7</v>
      </c>
      <c r="K14" s="9" t="s">
        <v>8</v>
      </c>
      <c r="L14" s="9" t="s">
        <v>9</v>
      </c>
      <c r="M14" s="10" t="s">
        <v>10</v>
      </c>
      <c r="N14" s="11"/>
      <c r="O14" s="12" t="s">
        <v>105</v>
      </c>
    </row>
    <row r="15" spans="1:15" ht="18">
      <c r="A15" s="13"/>
      <c r="B15" s="14"/>
      <c r="C15" s="15" t="s">
        <v>11</v>
      </c>
      <c r="D15" s="15" t="s">
        <v>12</v>
      </c>
      <c r="E15" s="15" t="s">
        <v>12</v>
      </c>
      <c r="F15" s="15" t="s">
        <v>12</v>
      </c>
      <c r="G15" s="15" t="s">
        <v>12</v>
      </c>
      <c r="H15" s="15" t="s">
        <v>12</v>
      </c>
      <c r="I15" s="15" t="s">
        <v>12</v>
      </c>
      <c r="J15" s="15" t="s">
        <v>12</v>
      </c>
      <c r="K15" s="15" t="s">
        <v>12</v>
      </c>
      <c r="L15" s="15" t="s">
        <v>12</v>
      </c>
      <c r="M15" s="16" t="s">
        <v>12</v>
      </c>
      <c r="N15" s="11"/>
      <c r="O15" s="17" t="s">
        <v>106</v>
      </c>
    </row>
    <row r="16" spans="1:15" ht="18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8">
      <c r="A17" s="11"/>
      <c r="B17" s="18" t="s">
        <v>13</v>
      </c>
      <c r="C17" s="11"/>
      <c r="D17" s="11"/>
      <c r="E17" s="19"/>
      <c r="F17" s="19"/>
      <c r="G17" s="19"/>
      <c r="H17" s="19"/>
      <c r="I17" s="19"/>
      <c r="J17" s="19"/>
      <c r="K17" s="19"/>
      <c r="L17" s="19"/>
      <c r="M17" s="19"/>
      <c r="N17" s="11"/>
      <c r="O17" s="11"/>
    </row>
    <row r="18" spans="1:15" ht="18">
      <c r="A18" s="20"/>
      <c r="B18" s="21" t="s">
        <v>14</v>
      </c>
      <c r="C18" s="19"/>
      <c r="D18" s="19"/>
      <c r="E18" s="19"/>
      <c r="F18" s="19"/>
      <c r="G18" s="22"/>
      <c r="H18" s="19"/>
      <c r="I18" s="19"/>
      <c r="J18" s="19"/>
      <c r="K18" s="19"/>
      <c r="L18" s="19"/>
      <c r="M18" s="19"/>
      <c r="N18" s="11"/>
      <c r="O18" s="11"/>
    </row>
    <row r="19" spans="1:15" ht="18">
      <c r="A19" s="20"/>
      <c r="B19" s="23" t="s">
        <v>109</v>
      </c>
      <c r="C19" s="24">
        <f t="shared" ref="C19:M19" si="0">C54</f>
        <v>13798916</v>
      </c>
      <c r="D19" s="24">
        <f t="shared" si="0"/>
        <v>14483257.882694034</v>
      </c>
      <c r="E19" s="24">
        <f t="shared" si="0"/>
        <v>15200414.643029183</v>
      </c>
      <c r="F19" s="24">
        <f t="shared" si="0"/>
        <v>15951959.787203196</v>
      </c>
      <c r="G19" s="24">
        <f t="shared" si="0"/>
        <v>16739542.272609511</v>
      </c>
      <c r="H19" s="24">
        <f t="shared" si="0"/>
        <v>17289768.437132403</v>
      </c>
      <c r="I19" s="24">
        <f t="shared" si="0"/>
        <v>17857583.681472734</v>
      </c>
      <c r="J19" s="24">
        <f t="shared" si="0"/>
        <v>18443550.275745016</v>
      </c>
      <c r="K19" s="24">
        <f t="shared" si="0"/>
        <v>19048248.4641525</v>
      </c>
      <c r="L19" s="24">
        <f t="shared" si="0"/>
        <v>19672277.0395649</v>
      </c>
      <c r="M19" s="24">
        <f t="shared" si="0"/>
        <v>20316253.93646358</v>
      </c>
      <c r="N19" s="11"/>
      <c r="O19" s="25">
        <f t="shared" ref="O19:O32" si="1">IFERROR(((M19/C19)^(1/COUNTA($D$14:$M$14)))-1,"―")</f>
        <v>3.9441054815713361E-2</v>
      </c>
    </row>
    <row r="20" spans="1:15" ht="18">
      <c r="A20" s="20"/>
      <c r="B20" s="26" t="s">
        <v>16</v>
      </c>
      <c r="C20" s="24">
        <f t="shared" ref="C20:M20" si="2">C55</f>
        <v>150000</v>
      </c>
      <c r="D20" s="24">
        <f t="shared" si="2"/>
        <v>150000</v>
      </c>
      <c r="E20" s="24">
        <f t="shared" si="2"/>
        <v>150000</v>
      </c>
      <c r="F20" s="24">
        <f t="shared" si="2"/>
        <v>150000</v>
      </c>
      <c r="G20" s="24">
        <f t="shared" si="2"/>
        <v>150000</v>
      </c>
      <c r="H20" s="24">
        <f t="shared" si="2"/>
        <v>150000</v>
      </c>
      <c r="I20" s="24">
        <f t="shared" si="2"/>
        <v>150000</v>
      </c>
      <c r="J20" s="24">
        <f t="shared" si="2"/>
        <v>150000</v>
      </c>
      <c r="K20" s="24">
        <f t="shared" si="2"/>
        <v>150000</v>
      </c>
      <c r="L20" s="24">
        <f t="shared" si="2"/>
        <v>150000</v>
      </c>
      <c r="M20" s="24">
        <f t="shared" si="2"/>
        <v>150000</v>
      </c>
      <c r="N20" s="11"/>
      <c r="O20" s="25">
        <f t="shared" si="1"/>
        <v>0</v>
      </c>
    </row>
    <row r="21" spans="1:15" ht="18">
      <c r="A21" s="20"/>
      <c r="B21" s="26" t="s">
        <v>17</v>
      </c>
      <c r="C21" s="24">
        <f t="shared" ref="C21:M21" si="3">C56</f>
        <v>450000</v>
      </c>
      <c r="D21" s="24">
        <f t="shared" si="3"/>
        <v>223643.78950581327</v>
      </c>
      <c r="E21" s="24">
        <f t="shared" si="3"/>
        <v>234718.30117887631</v>
      </c>
      <c r="F21" s="24">
        <f t="shared" si="3"/>
        <v>246323.84676117264</v>
      </c>
      <c r="G21" s="24">
        <f t="shared" si="3"/>
        <v>258485.8898596894</v>
      </c>
      <c r="H21" s="24">
        <f t="shared" si="3"/>
        <v>266982.61807882413</v>
      </c>
      <c r="I21" s="24">
        <f t="shared" si="3"/>
        <v>275750.96120893955</v>
      </c>
      <c r="J21" s="24">
        <f t="shared" si="3"/>
        <v>284799.60196389258</v>
      </c>
      <c r="K21" s="24">
        <f t="shared" si="3"/>
        <v>294137.50061786547</v>
      </c>
      <c r="L21" s="24">
        <f t="shared" si="3"/>
        <v>303773.90387810394</v>
      </c>
      <c r="M21" s="24">
        <f t="shared" si="3"/>
        <v>313718.35404136777</v>
      </c>
      <c r="N21" s="11"/>
      <c r="O21" s="25">
        <f t="shared" si="1"/>
        <v>-3.5432240979457186E-2</v>
      </c>
    </row>
    <row r="22" spans="1:15" ht="18">
      <c r="A22" s="20"/>
      <c r="B22" s="26" t="s">
        <v>18</v>
      </c>
      <c r="C22" s="24">
        <f t="shared" ref="C22:M22" si="4">C62-SUM(C19:C21)</f>
        <v>374000</v>
      </c>
      <c r="D22" s="24">
        <f t="shared" si="4"/>
        <v>374000</v>
      </c>
      <c r="E22" s="24">
        <f t="shared" si="4"/>
        <v>374000</v>
      </c>
      <c r="F22" s="24">
        <f t="shared" si="4"/>
        <v>374000</v>
      </c>
      <c r="G22" s="24">
        <f t="shared" si="4"/>
        <v>374000</v>
      </c>
      <c r="H22" s="24">
        <f t="shared" si="4"/>
        <v>374000</v>
      </c>
      <c r="I22" s="24">
        <f t="shared" si="4"/>
        <v>374000</v>
      </c>
      <c r="J22" s="24">
        <f t="shared" si="4"/>
        <v>374000</v>
      </c>
      <c r="K22" s="24">
        <f t="shared" si="4"/>
        <v>374000</v>
      </c>
      <c r="L22" s="24">
        <f t="shared" si="4"/>
        <v>374000</v>
      </c>
      <c r="M22" s="24">
        <f t="shared" si="4"/>
        <v>374000</v>
      </c>
      <c r="N22" s="11"/>
      <c r="O22" s="25">
        <f t="shared" si="1"/>
        <v>0</v>
      </c>
    </row>
    <row r="23" spans="1:15" ht="18">
      <c r="A23" s="20"/>
      <c r="B23" s="21" t="s">
        <v>19</v>
      </c>
      <c r="C23" s="27">
        <f t="shared" ref="C23:M23" si="5">SUM(C19:C22)</f>
        <v>14772916</v>
      </c>
      <c r="D23" s="27">
        <f t="shared" si="5"/>
        <v>15230901.672199847</v>
      </c>
      <c r="E23" s="27">
        <f t="shared" si="5"/>
        <v>15959132.944208059</v>
      </c>
      <c r="F23" s="27">
        <f t="shared" si="5"/>
        <v>16722283.633964369</v>
      </c>
      <c r="G23" s="27">
        <f t="shared" si="5"/>
        <v>17522028.162469201</v>
      </c>
      <c r="H23" s="27">
        <f t="shared" si="5"/>
        <v>18080751.055211227</v>
      </c>
      <c r="I23" s="27">
        <f t="shared" si="5"/>
        <v>18657334.642681673</v>
      </c>
      <c r="J23" s="27">
        <f t="shared" si="5"/>
        <v>19252349.877708908</v>
      </c>
      <c r="K23" s="27">
        <f t="shared" si="5"/>
        <v>19866385.964770366</v>
      </c>
      <c r="L23" s="27">
        <f t="shared" si="5"/>
        <v>20500050.943443004</v>
      </c>
      <c r="M23" s="27">
        <f t="shared" si="5"/>
        <v>21153972.290504947</v>
      </c>
      <c r="N23" s="11"/>
      <c r="O23" s="28">
        <f t="shared" si="1"/>
        <v>3.6555523661845335E-2</v>
      </c>
    </row>
    <row r="24" spans="1:15" ht="18">
      <c r="A24" s="20"/>
      <c r="B24" s="26" t="s">
        <v>20</v>
      </c>
      <c r="C24" s="24">
        <f t="shared" ref="C24:M24" si="6">C65</f>
        <v>3260791</v>
      </c>
      <c r="D24" s="24">
        <f t="shared" si="6"/>
        <v>3403284.3433008855</v>
      </c>
      <c r="E24" s="24">
        <f t="shared" si="6"/>
        <v>3446844.8866017708</v>
      </c>
      <c r="F24" s="24">
        <f t="shared" si="6"/>
        <v>3490405.4299026565</v>
      </c>
      <c r="G24" s="24">
        <f t="shared" si="6"/>
        <v>3533965.9732035417</v>
      </c>
      <c r="H24" s="24">
        <f t="shared" si="6"/>
        <v>3577526.516504427</v>
      </c>
      <c r="I24" s="24">
        <f t="shared" si="6"/>
        <v>3621087.0598053131</v>
      </c>
      <c r="J24" s="24">
        <f t="shared" si="6"/>
        <v>3664647.6031061993</v>
      </c>
      <c r="K24" s="24">
        <f t="shared" si="6"/>
        <v>3708208.1464070845</v>
      </c>
      <c r="L24" s="24">
        <f t="shared" si="6"/>
        <v>3751768.6897079702</v>
      </c>
      <c r="M24" s="24">
        <f t="shared" si="6"/>
        <v>3795329.2330088555</v>
      </c>
      <c r="N24" s="11"/>
      <c r="O24" s="25">
        <f t="shared" si="1"/>
        <v>1.5295939241319223E-2</v>
      </c>
    </row>
    <row r="25" spans="1:15" ht="18">
      <c r="A25" s="20"/>
      <c r="B25" s="26" t="s">
        <v>21</v>
      </c>
      <c r="C25" s="24">
        <f t="shared" ref="C25:M25" si="7">C68</f>
        <v>952492</v>
      </c>
      <c r="D25" s="24">
        <f t="shared" si="7"/>
        <v>932002.6326735029</v>
      </c>
      <c r="E25" s="24">
        <f t="shared" si="7"/>
        <v>961262.80534700572</v>
      </c>
      <c r="F25" s="24">
        <f t="shared" si="7"/>
        <v>990522.97802050866</v>
      </c>
      <c r="G25" s="24">
        <f t="shared" si="7"/>
        <v>1019783.1506940115</v>
      </c>
      <c r="H25" s="24">
        <f t="shared" si="7"/>
        <v>1049043.3233675144</v>
      </c>
      <c r="I25" s="24">
        <f t="shared" si="7"/>
        <v>1078303.4960410171</v>
      </c>
      <c r="J25" s="24">
        <f t="shared" si="7"/>
        <v>1107563.6687145201</v>
      </c>
      <c r="K25" s="24">
        <f t="shared" si="7"/>
        <v>1136823.8413880228</v>
      </c>
      <c r="L25" s="24">
        <f t="shared" si="7"/>
        <v>1166084.0140615257</v>
      </c>
      <c r="M25" s="24">
        <f t="shared" si="7"/>
        <v>1195344.1867350289</v>
      </c>
      <c r="N25" s="11"/>
      <c r="O25" s="25">
        <f t="shared" si="1"/>
        <v>2.2970626772803149E-2</v>
      </c>
    </row>
    <row r="26" spans="1:15" ht="18">
      <c r="A26" s="20"/>
      <c r="B26" s="26" t="s">
        <v>22</v>
      </c>
      <c r="C26" s="24">
        <f t="shared" ref="C26:M26" si="8">SUM(C66,C75)</f>
        <v>1910244</v>
      </c>
      <c r="D26" s="24">
        <f t="shared" si="8"/>
        <v>1994413.3603784756</v>
      </c>
      <c r="E26" s="24">
        <f t="shared" si="8"/>
        <v>2057873.8152320706</v>
      </c>
      <c r="F26" s="24">
        <f t="shared" si="8"/>
        <v>2124819.0357654365</v>
      </c>
      <c r="G26" s="24">
        <f t="shared" si="8"/>
        <v>2192062.7000505934</v>
      </c>
      <c r="H26" s="24">
        <f t="shared" si="8"/>
        <v>2259386.3429891528</v>
      </c>
      <c r="I26" s="24">
        <f t="shared" si="8"/>
        <v>2329518.9856717447</v>
      </c>
      <c r="J26" s="24">
        <f t="shared" si="8"/>
        <v>2401953.5909942174</v>
      </c>
      <c r="K26" s="24">
        <f t="shared" si="8"/>
        <v>2476637.7055489332</v>
      </c>
      <c r="L26" s="24">
        <f t="shared" si="8"/>
        <v>2553641.108745038</v>
      </c>
      <c r="M26" s="24">
        <f t="shared" si="8"/>
        <v>2633035.7421979145</v>
      </c>
      <c r="N26" s="11"/>
      <c r="O26" s="25">
        <f t="shared" si="1"/>
        <v>3.2611104423500681E-2</v>
      </c>
    </row>
    <row r="27" spans="1:15" ht="18">
      <c r="A27" s="20"/>
      <c r="B27" s="26" t="s">
        <v>123</v>
      </c>
      <c r="C27" s="24">
        <f t="shared" ref="C27:M27" si="9">C74</f>
        <v>9.9999999999999994E-12</v>
      </c>
      <c r="D27" s="24">
        <f t="shared" si="9"/>
        <v>1000000</v>
      </c>
      <c r="E27" s="24">
        <f t="shared" si="9"/>
        <v>1000000</v>
      </c>
      <c r="F27" s="24">
        <f t="shared" si="9"/>
        <v>1000000</v>
      </c>
      <c r="G27" s="24">
        <f t="shared" si="9"/>
        <v>1000000</v>
      </c>
      <c r="H27" s="24">
        <f t="shared" si="9"/>
        <v>1000000</v>
      </c>
      <c r="I27" s="24">
        <f t="shared" si="9"/>
        <v>1000000</v>
      </c>
      <c r="J27" s="24">
        <f t="shared" si="9"/>
        <v>1000000</v>
      </c>
      <c r="K27" s="24">
        <f t="shared" si="9"/>
        <v>1000000</v>
      </c>
      <c r="L27" s="24">
        <f t="shared" si="9"/>
        <v>1000000</v>
      </c>
      <c r="M27" s="24">
        <f t="shared" si="9"/>
        <v>1000000</v>
      </c>
      <c r="N27" s="11"/>
      <c r="O27" s="25">
        <f t="shared" si="1"/>
        <v>49.118723362727238</v>
      </c>
    </row>
    <row r="28" spans="1:15" ht="18">
      <c r="A28" s="20"/>
      <c r="B28" s="26" t="s">
        <v>23</v>
      </c>
      <c r="C28" s="24">
        <f t="shared" ref="C28:M28" si="10">C77-SUM(C24:C27)</f>
        <v>716005</v>
      </c>
      <c r="D28" s="24">
        <f t="shared" si="10"/>
        <v>691005</v>
      </c>
      <c r="E28" s="24">
        <f t="shared" si="10"/>
        <v>691005</v>
      </c>
      <c r="F28" s="24">
        <f t="shared" si="10"/>
        <v>691005</v>
      </c>
      <c r="G28" s="24">
        <f t="shared" si="10"/>
        <v>691005</v>
      </c>
      <c r="H28" s="24">
        <f t="shared" si="10"/>
        <v>691005</v>
      </c>
      <c r="I28" s="24">
        <f t="shared" si="10"/>
        <v>691005.00000000093</v>
      </c>
      <c r="J28" s="24">
        <f t="shared" si="10"/>
        <v>691005</v>
      </c>
      <c r="K28" s="24">
        <f t="shared" si="10"/>
        <v>691005</v>
      </c>
      <c r="L28" s="24">
        <f t="shared" si="10"/>
        <v>691005</v>
      </c>
      <c r="M28" s="24">
        <f t="shared" si="10"/>
        <v>691005</v>
      </c>
      <c r="N28" s="11"/>
      <c r="O28" s="25">
        <f t="shared" si="1"/>
        <v>-3.5477010394452391E-3</v>
      </c>
    </row>
    <row r="29" spans="1:15" ht="18">
      <c r="A29" s="20"/>
      <c r="B29" s="21" t="s">
        <v>24</v>
      </c>
      <c r="C29" s="27">
        <f t="shared" ref="C29:M29" si="11">SUM(C24:C28)</f>
        <v>6839532</v>
      </c>
      <c r="D29" s="27">
        <f t="shared" si="11"/>
        <v>8020705.3363528643</v>
      </c>
      <c r="E29" s="27">
        <f t="shared" si="11"/>
        <v>8156986.5071808472</v>
      </c>
      <c r="F29" s="27">
        <f t="shared" si="11"/>
        <v>8296752.4436886013</v>
      </c>
      <c r="G29" s="27">
        <f t="shared" si="11"/>
        <v>8436816.8239481468</v>
      </c>
      <c r="H29" s="27">
        <f t="shared" si="11"/>
        <v>8576961.1828610934</v>
      </c>
      <c r="I29" s="27">
        <f t="shared" si="11"/>
        <v>8719914.5415180754</v>
      </c>
      <c r="J29" s="27">
        <f t="shared" si="11"/>
        <v>8865169.8628149368</v>
      </c>
      <c r="K29" s="27">
        <f t="shared" si="11"/>
        <v>9012674.6933440398</v>
      </c>
      <c r="L29" s="27">
        <f t="shared" si="11"/>
        <v>9162498.8125145342</v>
      </c>
      <c r="M29" s="27">
        <f t="shared" si="11"/>
        <v>9314714.1619417984</v>
      </c>
      <c r="N29" s="11"/>
      <c r="O29" s="28">
        <f t="shared" si="1"/>
        <v>3.1369572417386138E-2</v>
      </c>
    </row>
    <row r="30" spans="1:15" ht="18">
      <c r="A30" s="20"/>
      <c r="B30" s="21" t="s">
        <v>25</v>
      </c>
      <c r="C30" s="27">
        <f t="shared" ref="C30:M30" si="12">C91</f>
        <v>1533253</v>
      </c>
      <c r="D30" s="27">
        <f t="shared" si="12"/>
        <v>1449678.06</v>
      </c>
      <c r="E30" s="27">
        <f t="shared" si="12"/>
        <v>1478671.6212000002</v>
      </c>
      <c r="F30" s="27">
        <f t="shared" si="12"/>
        <v>1508245.0536240002</v>
      </c>
      <c r="G30" s="27">
        <f t="shared" si="12"/>
        <v>1538409.9546964802</v>
      </c>
      <c r="H30" s="27">
        <f t="shared" si="12"/>
        <v>1569178.1537904099</v>
      </c>
      <c r="I30" s="27">
        <f t="shared" si="12"/>
        <v>1600561.716866218</v>
      </c>
      <c r="J30" s="27">
        <f t="shared" si="12"/>
        <v>1632572.9512035425</v>
      </c>
      <c r="K30" s="27">
        <f t="shared" si="12"/>
        <v>1665224.4102276135</v>
      </c>
      <c r="L30" s="27">
        <f t="shared" si="12"/>
        <v>1698528.8984321658</v>
      </c>
      <c r="M30" s="27">
        <f t="shared" si="12"/>
        <v>1732499.4764008089</v>
      </c>
      <c r="N30" s="11"/>
      <c r="O30" s="28">
        <f t="shared" si="1"/>
        <v>1.2292289490521746E-2</v>
      </c>
    </row>
    <row r="31" spans="1:15" ht="18">
      <c r="A31" s="20"/>
      <c r="B31" s="21" t="s">
        <v>26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11"/>
      <c r="O31" s="28" t="str">
        <f t="shared" si="1"/>
        <v>―</v>
      </c>
    </row>
    <row r="32" spans="1:15" ht="18.75" thickBot="1">
      <c r="A32" s="20"/>
      <c r="B32" s="29" t="s">
        <v>27</v>
      </c>
      <c r="C32" s="30">
        <f t="shared" ref="C32:M32" si="13">SUM(C23,C29:C31)</f>
        <v>23145701</v>
      </c>
      <c r="D32" s="30">
        <f t="shared" si="13"/>
        <v>24701285.06855271</v>
      </c>
      <c r="E32" s="30">
        <f t="shared" si="13"/>
        <v>25594791.072588906</v>
      </c>
      <c r="F32" s="30">
        <f t="shared" si="13"/>
        <v>26527281.131276969</v>
      </c>
      <c r="G32" s="30">
        <f t="shared" si="13"/>
        <v>27497254.941113826</v>
      </c>
      <c r="H32" s="30">
        <f t="shared" si="13"/>
        <v>28226890.391862731</v>
      </c>
      <c r="I32" s="30">
        <f t="shared" si="13"/>
        <v>28977810.901065968</v>
      </c>
      <c r="J32" s="30">
        <f t="shared" si="13"/>
        <v>29750092.691727389</v>
      </c>
      <c r="K32" s="30">
        <f t="shared" si="13"/>
        <v>30544285.068342015</v>
      </c>
      <c r="L32" s="30">
        <f t="shared" si="13"/>
        <v>31361078.654389702</v>
      </c>
      <c r="M32" s="30">
        <f t="shared" si="13"/>
        <v>32201185.928847551</v>
      </c>
      <c r="N32" s="11"/>
      <c r="O32" s="31">
        <f t="shared" si="1"/>
        <v>3.3570613118578674E-2</v>
      </c>
    </row>
    <row r="33" spans="1:15" ht="19.5" thickTop="1">
      <c r="A33" s="20"/>
      <c r="B33" s="32" t="s">
        <v>28</v>
      </c>
      <c r="C33" s="11" t="b">
        <f t="shared" ref="C33:M33" si="14">C32=C93</f>
        <v>1</v>
      </c>
      <c r="D33" s="11" t="b">
        <f t="shared" si="14"/>
        <v>1</v>
      </c>
      <c r="E33" s="11" t="b">
        <f t="shared" si="14"/>
        <v>1</v>
      </c>
      <c r="F33" s="11" t="b">
        <f t="shared" si="14"/>
        <v>1</v>
      </c>
      <c r="G33" s="11" t="b">
        <f t="shared" si="14"/>
        <v>1</v>
      </c>
      <c r="H33" s="11" t="b">
        <f t="shared" si="14"/>
        <v>1</v>
      </c>
      <c r="I33" s="11" t="b">
        <f t="shared" si="14"/>
        <v>1</v>
      </c>
      <c r="J33" s="11" t="b">
        <f t="shared" si="14"/>
        <v>1</v>
      </c>
      <c r="K33" s="11" t="b">
        <f t="shared" si="14"/>
        <v>1</v>
      </c>
      <c r="L33" s="11" t="b">
        <f t="shared" si="14"/>
        <v>1</v>
      </c>
      <c r="M33" s="11" t="b">
        <f t="shared" si="14"/>
        <v>1</v>
      </c>
      <c r="N33" s="11"/>
      <c r="O33" s="11"/>
    </row>
    <row r="34" spans="1:15" ht="18">
      <c r="A34" s="20"/>
      <c r="B34" s="19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8">
      <c r="A35" s="20"/>
      <c r="B35" s="21" t="s">
        <v>29</v>
      </c>
      <c r="C35" s="19"/>
      <c r="D35" s="19"/>
      <c r="E35" s="19"/>
      <c r="F35" s="19"/>
      <c r="G35" s="19"/>
      <c r="H35" s="33"/>
      <c r="I35" s="33"/>
      <c r="J35" s="33"/>
      <c r="K35" s="33"/>
      <c r="L35" s="33"/>
      <c r="M35" s="33"/>
      <c r="N35" s="11"/>
      <c r="O35" s="11"/>
    </row>
    <row r="36" spans="1:15" ht="18">
      <c r="A36" s="20"/>
      <c r="B36" s="26" t="s">
        <v>30</v>
      </c>
      <c r="C36" s="24">
        <f t="shared" ref="C36:M36" si="15">C105</f>
        <v>9459948.9900000002</v>
      </c>
      <c r="D36" s="24">
        <f t="shared" si="15"/>
        <v>9743747.4596999958</v>
      </c>
      <c r="E36" s="24">
        <f t="shared" si="15"/>
        <v>10036059.883491</v>
      </c>
      <c r="F36" s="24">
        <f t="shared" si="15"/>
        <v>10337141.679995727</v>
      </c>
      <c r="G36" s="24">
        <f t="shared" si="15"/>
        <v>10647255.930395601</v>
      </c>
      <c r="H36" s="24">
        <f t="shared" si="15"/>
        <v>10966673.60830747</v>
      </c>
      <c r="I36" s="24">
        <f t="shared" si="15"/>
        <v>11295673.816556696</v>
      </c>
      <c r="J36" s="24">
        <f t="shared" si="15"/>
        <v>11634544.0310534</v>
      </c>
      <c r="K36" s="24">
        <f t="shared" si="15"/>
        <v>11983580.351985</v>
      </c>
      <c r="L36" s="24">
        <f t="shared" si="15"/>
        <v>12343087.762544552</v>
      </c>
      <c r="M36" s="24">
        <f t="shared" si="15"/>
        <v>12713380.395420888</v>
      </c>
      <c r="N36" s="11"/>
      <c r="O36" s="25">
        <f t="shared" ref="O36:O43" si="16">IFERROR(((M36/C36)^(1/COUNTA($D$14:$M$14)))-1,"―")</f>
        <v>3.0000000000000027E-2</v>
      </c>
    </row>
    <row r="37" spans="1:15" ht="18">
      <c r="A37" s="20"/>
      <c r="B37" s="26" t="s">
        <v>31</v>
      </c>
      <c r="C37" s="24">
        <f t="shared" ref="C37:M37" si="17">C115</f>
        <v>5492334.9300000006</v>
      </c>
      <c r="D37" s="24">
        <f t="shared" si="17"/>
        <v>5978017.6485669296</v>
      </c>
      <c r="E37" s="24">
        <f t="shared" si="17"/>
        <v>6207055.4536314579</v>
      </c>
      <c r="F37" s="24">
        <f t="shared" si="17"/>
        <v>6458058.1280800616</v>
      </c>
      <c r="G37" s="24">
        <f t="shared" si="17"/>
        <v>6701402.3051897995</v>
      </c>
      <c r="H37" s="24">
        <f t="shared" si="17"/>
        <v>6935068.142131486</v>
      </c>
      <c r="I37" s="24">
        <f t="shared" si="17"/>
        <v>7183285.9805150134</v>
      </c>
      <c r="J37" s="24">
        <f t="shared" si="17"/>
        <v>7441512.5843679104</v>
      </c>
      <c r="K37" s="24">
        <f t="shared" si="17"/>
        <v>7708969.3339106562</v>
      </c>
      <c r="L37" s="24">
        <f t="shared" si="17"/>
        <v>7985985.645792488</v>
      </c>
      <c r="M37" s="24">
        <f t="shared" si="17"/>
        <v>8272902.7138908012</v>
      </c>
      <c r="N37" s="11"/>
      <c r="O37" s="25">
        <f t="shared" si="16"/>
        <v>4.1813762921312669E-2</v>
      </c>
    </row>
    <row r="38" spans="1:15" ht="18">
      <c r="A38" s="20"/>
      <c r="B38" s="26" t="s">
        <v>128</v>
      </c>
      <c r="C38" s="24">
        <f t="shared" ref="C38:M38" si="18">C122</f>
        <v>0</v>
      </c>
      <c r="D38" s="24">
        <f t="shared" si="18"/>
        <v>0</v>
      </c>
      <c r="E38" s="24">
        <f t="shared" si="18"/>
        <v>0</v>
      </c>
      <c r="F38" s="24">
        <f t="shared" si="18"/>
        <v>0</v>
      </c>
      <c r="G38" s="24">
        <f t="shared" si="18"/>
        <v>0</v>
      </c>
      <c r="H38" s="24">
        <f t="shared" si="18"/>
        <v>0</v>
      </c>
      <c r="I38" s="24">
        <f t="shared" si="18"/>
        <v>0</v>
      </c>
      <c r="J38" s="24">
        <f t="shared" si="18"/>
        <v>0</v>
      </c>
      <c r="K38" s="24">
        <f t="shared" si="18"/>
        <v>0</v>
      </c>
      <c r="L38" s="24">
        <f t="shared" si="18"/>
        <v>0</v>
      </c>
      <c r="M38" s="24">
        <f t="shared" si="18"/>
        <v>0</v>
      </c>
      <c r="N38" s="11"/>
      <c r="O38" s="25" t="str">
        <f t="shared" si="16"/>
        <v>―</v>
      </c>
    </row>
    <row r="39" spans="1:15" ht="18">
      <c r="A39" s="20"/>
      <c r="B39" s="26" t="s">
        <v>88</v>
      </c>
      <c r="C39" s="24">
        <f t="shared" ref="C39:M39" si="19">C128</f>
        <v>2363251</v>
      </c>
      <c r="D39" s="24">
        <f t="shared" si="19"/>
        <v>2445964.7849999997</v>
      </c>
      <c r="E39" s="24">
        <f t="shared" si="19"/>
        <v>2531573.5524749993</v>
      </c>
      <c r="F39" s="24">
        <f t="shared" si="19"/>
        <v>2620178.626811624</v>
      </c>
      <c r="G39" s="24">
        <f t="shared" si="19"/>
        <v>2698783.9856159734</v>
      </c>
      <c r="H39" s="24">
        <f t="shared" si="19"/>
        <v>2779747.5051844525</v>
      </c>
      <c r="I39" s="24">
        <f t="shared" si="19"/>
        <v>2843681.6978036943</v>
      </c>
      <c r="J39" s="24">
        <f t="shared" si="19"/>
        <v>2909086.3768531792</v>
      </c>
      <c r="K39" s="24">
        <f t="shared" si="19"/>
        <v>2975995.3635208025</v>
      </c>
      <c r="L39" s="24">
        <f t="shared" si="19"/>
        <v>3044443.2568817805</v>
      </c>
      <c r="M39" s="24">
        <f t="shared" si="19"/>
        <v>3114465.4517900604</v>
      </c>
      <c r="N39" s="11"/>
      <c r="O39" s="25">
        <f t="shared" si="16"/>
        <v>2.7986394422943484E-2</v>
      </c>
    </row>
    <row r="40" spans="1:15" ht="18">
      <c r="A40" s="20"/>
      <c r="B40" s="26" t="s">
        <v>32</v>
      </c>
      <c r="C40" s="24">
        <f t="shared" ref="C40:M40" si="20">C123</f>
        <v>904000</v>
      </c>
      <c r="D40" s="24">
        <f t="shared" si="20"/>
        <v>1308471.3470332194</v>
      </c>
      <c r="E40" s="24">
        <f t="shared" si="20"/>
        <v>1388723.1197562697</v>
      </c>
      <c r="F40" s="24">
        <f t="shared" si="20"/>
        <v>1376421.7724326153</v>
      </c>
      <c r="G40" s="24">
        <f t="shared" si="20"/>
        <v>1353869.0373139945</v>
      </c>
      <c r="H40" s="24">
        <f t="shared" si="20"/>
        <v>1325591.2543131192</v>
      </c>
      <c r="I40" s="24">
        <f t="shared" si="20"/>
        <v>1293153.4283389165</v>
      </c>
      <c r="J40" s="24">
        <f t="shared" si="20"/>
        <v>1256430.8147180011</v>
      </c>
      <c r="K40" s="24">
        <f t="shared" si="20"/>
        <v>1216703.2039286757</v>
      </c>
      <c r="L40" s="24">
        <f t="shared" si="20"/>
        <v>1173861.5065694787</v>
      </c>
      <c r="M40" s="24">
        <f t="shared" si="20"/>
        <v>1127776.6342697502</v>
      </c>
      <c r="N40" s="11"/>
      <c r="O40" s="25">
        <f t="shared" si="16"/>
        <v>2.2363806288320687E-2</v>
      </c>
    </row>
    <row r="41" spans="1:15" ht="18">
      <c r="A41" s="20"/>
      <c r="B41" s="26" t="s">
        <v>34</v>
      </c>
      <c r="C41" s="24">
        <f t="shared" ref="C41:M41" si="21">C147</f>
        <v>839476</v>
      </c>
      <c r="D41" s="24">
        <f t="shared" si="21"/>
        <v>896288</v>
      </c>
      <c r="E41" s="24">
        <f t="shared" si="21"/>
        <v>1243937</v>
      </c>
      <c r="F41" s="24">
        <f t="shared" si="21"/>
        <v>1243693</v>
      </c>
      <c r="G41" s="24">
        <f t="shared" si="21"/>
        <v>1244839</v>
      </c>
      <c r="H41" s="24">
        <f t="shared" si="21"/>
        <v>1244395</v>
      </c>
      <c r="I41" s="24">
        <f t="shared" si="21"/>
        <v>1243518</v>
      </c>
      <c r="J41" s="24">
        <f t="shared" si="21"/>
        <v>1244023</v>
      </c>
      <c r="K41" s="24">
        <f t="shared" si="21"/>
        <v>1242956</v>
      </c>
      <c r="L41" s="24">
        <f t="shared" si="21"/>
        <v>1243388</v>
      </c>
      <c r="M41" s="24">
        <f t="shared" si="21"/>
        <v>1243218</v>
      </c>
      <c r="N41" s="11"/>
      <c r="O41" s="25">
        <f t="shared" si="16"/>
        <v>4.0049238829557021E-2</v>
      </c>
    </row>
    <row r="42" spans="1:15" ht="18">
      <c r="A42" s="20"/>
      <c r="B42" s="26" t="s">
        <v>35</v>
      </c>
      <c r="C42" s="24">
        <f t="shared" ref="C42:M42" si="22">C153-SUM(C36:C41)</f>
        <v>3938847</v>
      </c>
      <c r="D42" s="24">
        <f t="shared" si="22"/>
        <v>4262340.570000004</v>
      </c>
      <c r="E42" s="24">
        <f t="shared" si="22"/>
        <v>4415877.4178429917</v>
      </c>
      <c r="F42" s="24">
        <f t="shared" si="22"/>
        <v>4570033.330241736</v>
      </c>
      <c r="G42" s="24">
        <f t="shared" si="22"/>
        <v>4707138.6112864576</v>
      </c>
      <c r="H42" s="24">
        <f t="shared" si="22"/>
        <v>4848389.8665666506</v>
      </c>
      <c r="I42" s="24">
        <f t="shared" si="22"/>
        <v>4960589.6360604316</v>
      </c>
      <c r="J42" s="24">
        <f t="shared" si="22"/>
        <v>5075383.7571322657</v>
      </c>
      <c r="K42" s="24">
        <f t="shared" si="22"/>
        <v>5192834.0716728792</v>
      </c>
      <c r="L42" s="24">
        <f t="shared" si="22"/>
        <v>5313214.92278089</v>
      </c>
      <c r="M42" s="24">
        <f t="shared" si="22"/>
        <v>5436264.5388039984</v>
      </c>
      <c r="N42" s="11"/>
      <c r="O42" s="25">
        <f t="shared" si="16"/>
        <v>3.2745109476417733E-2</v>
      </c>
    </row>
    <row r="43" spans="1:15" ht="18.75" thickBot="1">
      <c r="A43" s="20"/>
      <c r="B43" s="29" t="s">
        <v>36</v>
      </c>
      <c r="C43" s="30">
        <f t="shared" ref="C43:M43" si="23">SUM(C36:C42)</f>
        <v>22997857.920000002</v>
      </c>
      <c r="D43" s="30">
        <f t="shared" si="23"/>
        <v>24634829.810300145</v>
      </c>
      <c r="E43" s="30">
        <f t="shared" si="23"/>
        <v>25823226.427196719</v>
      </c>
      <c r="F43" s="30">
        <f t="shared" si="23"/>
        <v>26605526.537561763</v>
      </c>
      <c r="G43" s="30">
        <f t="shared" si="23"/>
        <v>27353288.869801823</v>
      </c>
      <c r="H43" s="30">
        <f t="shared" si="23"/>
        <v>28099865.376503177</v>
      </c>
      <c r="I43" s="30">
        <f t="shared" si="23"/>
        <v>28819902.559274752</v>
      </c>
      <c r="J43" s="30">
        <f t="shared" si="23"/>
        <v>29560980.564124756</v>
      </c>
      <c r="K43" s="30">
        <f t="shared" si="23"/>
        <v>30321038.325018011</v>
      </c>
      <c r="L43" s="30">
        <f t="shared" si="23"/>
        <v>31103981.094569191</v>
      </c>
      <c r="M43" s="30">
        <f t="shared" si="23"/>
        <v>31908007.7341755</v>
      </c>
      <c r="N43" s="11"/>
      <c r="O43" s="31">
        <f t="shared" si="16"/>
        <v>3.3287629858835599E-2</v>
      </c>
    </row>
    <row r="44" spans="1:15" ht="19.5" thickTop="1">
      <c r="A44" s="20"/>
      <c r="B44" s="32" t="s">
        <v>28</v>
      </c>
      <c r="C44" s="34" t="b">
        <f t="shared" ref="C44:M44" si="24">C43=C153</f>
        <v>1</v>
      </c>
      <c r="D44" s="34" t="b">
        <f t="shared" si="24"/>
        <v>1</v>
      </c>
      <c r="E44" s="34" t="b">
        <f t="shared" si="24"/>
        <v>1</v>
      </c>
      <c r="F44" s="34" t="b">
        <f t="shared" si="24"/>
        <v>1</v>
      </c>
      <c r="G44" s="34" t="b">
        <f t="shared" si="24"/>
        <v>1</v>
      </c>
      <c r="H44" s="34" t="b">
        <f t="shared" si="24"/>
        <v>1</v>
      </c>
      <c r="I44" s="34" t="b">
        <f t="shared" si="24"/>
        <v>1</v>
      </c>
      <c r="J44" s="34" t="b">
        <f t="shared" si="24"/>
        <v>1</v>
      </c>
      <c r="K44" s="34" t="b">
        <f t="shared" si="24"/>
        <v>1</v>
      </c>
      <c r="L44" s="34" t="b">
        <f t="shared" si="24"/>
        <v>1</v>
      </c>
      <c r="M44" s="34" t="b">
        <f t="shared" si="24"/>
        <v>1</v>
      </c>
      <c r="N44" s="11"/>
      <c r="O44" s="11"/>
    </row>
    <row r="45" spans="1:15" ht="18">
      <c r="A45" s="20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1"/>
      <c r="O45" s="11"/>
    </row>
    <row r="46" spans="1:15" ht="18.75" thickBot="1">
      <c r="A46" s="20"/>
      <c r="B46" s="29" t="s">
        <v>37</v>
      </c>
      <c r="C46" s="30">
        <f t="shared" ref="C46:M46" si="25">C32-C43</f>
        <v>147843.07999999821</v>
      </c>
      <c r="D46" s="30">
        <f t="shared" si="25"/>
        <v>66455.258252564818</v>
      </c>
      <c r="E46" s="30">
        <f t="shared" si="25"/>
        <v>-228435.35460781306</v>
      </c>
      <c r="F46" s="30">
        <f t="shared" si="25"/>
        <v>-78245.406284794211</v>
      </c>
      <c r="G46" s="30">
        <f t="shared" si="25"/>
        <v>143966.07131200284</v>
      </c>
      <c r="H46" s="30">
        <f t="shared" si="25"/>
        <v>127025.01535955444</v>
      </c>
      <c r="I46" s="30">
        <f t="shared" si="25"/>
        <v>157908.34179121628</v>
      </c>
      <c r="J46" s="30">
        <f t="shared" si="25"/>
        <v>189112.12760263309</v>
      </c>
      <c r="K46" s="30">
        <f t="shared" si="25"/>
        <v>223246.74332400411</v>
      </c>
      <c r="L46" s="30">
        <f t="shared" si="25"/>
        <v>257097.55982051045</v>
      </c>
      <c r="M46" s="30">
        <f t="shared" si="25"/>
        <v>293178.19467205182</v>
      </c>
      <c r="N46" s="11"/>
      <c r="O46" s="31">
        <f t="shared" ref="O46" si="26">IFERROR(((M46/C46)^(1/COUNTA($D$14:$M$14)))-1,"―")</f>
        <v>7.0860911989564901E-2</v>
      </c>
    </row>
    <row r="47" spans="1:15" ht="18.75" thickTop="1">
      <c r="A47" s="20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1"/>
      <c r="O47" s="11"/>
    </row>
    <row r="48" spans="1:15" ht="18.75" thickBot="1">
      <c r="A48" s="20"/>
      <c r="B48" s="29" t="s">
        <v>38</v>
      </c>
      <c r="C48" s="35">
        <v>-1458741</v>
      </c>
      <c r="D48" s="30">
        <f t="shared" ref="D48:M48" si="27">C48+D46</f>
        <v>-1392285.7417474352</v>
      </c>
      <c r="E48" s="30">
        <f t="shared" si="27"/>
        <v>-1620721.0963552482</v>
      </c>
      <c r="F48" s="30">
        <f t="shared" si="27"/>
        <v>-1698966.5026400425</v>
      </c>
      <c r="G48" s="30">
        <f t="shared" si="27"/>
        <v>-1555000.4313280396</v>
      </c>
      <c r="H48" s="30">
        <f t="shared" si="27"/>
        <v>-1427975.4159684852</v>
      </c>
      <c r="I48" s="30">
        <f t="shared" si="27"/>
        <v>-1270067.0741772689</v>
      </c>
      <c r="J48" s="30">
        <f t="shared" si="27"/>
        <v>-1080954.9465746358</v>
      </c>
      <c r="K48" s="30">
        <f t="shared" si="27"/>
        <v>-857708.20325063169</v>
      </c>
      <c r="L48" s="30">
        <f t="shared" si="27"/>
        <v>-600610.64343012124</v>
      </c>
      <c r="M48" s="30">
        <f t="shared" si="27"/>
        <v>-307432.44875806943</v>
      </c>
      <c r="N48" s="11"/>
      <c r="O48" s="31">
        <f t="shared" ref="O48" si="28">IFERROR(((M48/C48)^(1/COUNTA($D$14:$M$14)))-1,"―")</f>
        <v>-0.14419040468610977</v>
      </c>
    </row>
    <row r="49" spans="1:15" ht="18.75" thickTop="1">
      <c r="A49" s="20"/>
      <c r="B49" s="36" t="s">
        <v>110</v>
      </c>
      <c r="C49" s="25">
        <f t="shared" ref="C49:M49" si="29">C46/C43</f>
        <v>6.4285587168284499E-3</v>
      </c>
      <c r="D49" s="25">
        <f t="shared" si="29"/>
        <v>2.6976138566534363E-3</v>
      </c>
      <c r="E49" s="25">
        <f t="shared" si="29"/>
        <v>-8.8461198003990556E-3</v>
      </c>
      <c r="F49" s="25">
        <f t="shared" si="29"/>
        <v>-2.9409456029493388E-3</v>
      </c>
      <c r="G49" s="25">
        <f t="shared" si="29"/>
        <v>5.2632088227950588E-3</v>
      </c>
      <c r="H49" s="25">
        <f t="shared" si="29"/>
        <v>4.5204848371185246E-3</v>
      </c>
      <c r="I49" s="25">
        <f t="shared" si="29"/>
        <v>5.4791421125189961E-3</v>
      </c>
      <c r="J49" s="25">
        <f t="shared" si="29"/>
        <v>6.3973563797183313E-3</v>
      </c>
      <c r="K49" s="25">
        <f t="shared" si="29"/>
        <v>7.3627670969236671E-3</v>
      </c>
      <c r="L49" s="25">
        <f t="shared" si="29"/>
        <v>8.2657444729928847E-3</v>
      </c>
      <c r="M49" s="25">
        <f t="shared" si="29"/>
        <v>9.1882325312977586E-3</v>
      </c>
      <c r="N49" s="11"/>
      <c r="O49" s="11"/>
    </row>
    <row r="50" spans="1:15" ht="18">
      <c r="A50" s="20"/>
      <c r="B50" s="36" t="s">
        <v>39</v>
      </c>
      <c r="C50" s="25">
        <f t="shared" ref="C50:M50" si="30">C48/C43</f>
        <v>-6.3429429170071147E-2</v>
      </c>
      <c r="D50" s="25">
        <f t="shared" si="30"/>
        <v>-5.6516962060168249E-2</v>
      </c>
      <c r="E50" s="25">
        <f t="shared" si="30"/>
        <v>-6.2762145579466549E-2</v>
      </c>
      <c r="F50" s="25">
        <f t="shared" si="30"/>
        <v>-6.3857653793900168E-2</v>
      </c>
      <c r="G50" s="25">
        <f t="shared" si="30"/>
        <v>-5.68487555090594E-2</v>
      </c>
      <c r="H50" s="25">
        <f t="shared" si="30"/>
        <v>-5.0817873923429673E-2</v>
      </c>
      <c r="I50" s="25">
        <f t="shared" si="30"/>
        <v>-4.4069096748855556E-2</v>
      </c>
      <c r="J50" s="25">
        <f t="shared" si="30"/>
        <v>-3.6566951635105233E-2</v>
      </c>
      <c r="K50" s="25">
        <f t="shared" si="30"/>
        <v>-2.8287560407947283E-2</v>
      </c>
      <c r="L50" s="25">
        <f t="shared" si="30"/>
        <v>-1.9309767505452505E-2</v>
      </c>
      <c r="M50" s="25">
        <f t="shared" si="30"/>
        <v>-9.6349622113445135E-3</v>
      </c>
      <c r="N50" s="11"/>
      <c r="O50" s="11"/>
    </row>
    <row r="51" spans="1:15" ht="18">
      <c r="A51" s="20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1"/>
      <c r="O51" s="11"/>
    </row>
    <row r="52" spans="1:15" ht="18">
      <c r="A52" s="20"/>
      <c r="B52" s="21" t="s">
        <v>14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1"/>
      <c r="O52" s="11"/>
    </row>
    <row r="53" spans="1:15" ht="18">
      <c r="A53" s="20"/>
      <c r="B53" s="21" t="s">
        <v>19</v>
      </c>
      <c r="C53" s="19"/>
      <c r="D53" s="19"/>
      <c r="E53" s="19"/>
      <c r="F53" s="19"/>
      <c r="G53" s="37"/>
      <c r="H53" s="19"/>
      <c r="I53" s="19"/>
      <c r="J53" s="19"/>
      <c r="K53" s="19"/>
      <c r="L53" s="19"/>
      <c r="M53" s="19"/>
      <c r="N53" s="11"/>
      <c r="O53" s="11"/>
    </row>
    <row r="54" spans="1:15" ht="18">
      <c r="A54" s="20">
        <v>6111</v>
      </c>
      <c r="B54" s="38" t="s">
        <v>15</v>
      </c>
      <c r="C54" s="24">
        <v>13798916</v>
      </c>
      <c r="D54" s="24">
        <v>14483257.882694034</v>
      </c>
      <c r="E54" s="24">
        <v>15200414.643029183</v>
      </c>
      <c r="F54" s="24">
        <v>15951959.787203196</v>
      </c>
      <c r="G54" s="24">
        <v>16739542.272609511</v>
      </c>
      <c r="H54" s="24">
        <v>17289768.437132403</v>
      </c>
      <c r="I54" s="24">
        <v>17857583.681472734</v>
      </c>
      <c r="J54" s="24">
        <v>18443550.275745016</v>
      </c>
      <c r="K54" s="24">
        <v>19048248.4641525</v>
      </c>
      <c r="L54" s="24">
        <v>19672277.0395649</v>
      </c>
      <c r="M54" s="24">
        <v>20316253.93646358</v>
      </c>
      <c r="N54" s="11"/>
      <c r="O54" s="25">
        <f t="shared" ref="O54:O62" si="31">IFERROR(((M54/C54)^(1/COUNTA($D$14:$M$14)))-1,"―")</f>
        <v>3.9441054815713361E-2</v>
      </c>
    </row>
    <row r="55" spans="1:15" ht="18">
      <c r="A55" s="20">
        <v>6153</v>
      </c>
      <c r="B55" s="38" t="s">
        <v>16</v>
      </c>
      <c r="C55" s="24">
        <v>150000</v>
      </c>
      <c r="D55" s="24">
        <v>150000</v>
      </c>
      <c r="E55" s="24">
        <v>150000</v>
      </c>
      <c r="F55" s="24">
        <v>150000</v>
      </c>
      <c r="G55" s="24">
        <v>150000</v>
      </c>
      <c r="H55" s="24">
        <v>150000</v>
      </c>
      <c r="I55" s="24">
        <v>150000</v>
      </c>
      <c r="J55" s="24">
        <v>150000</v>
      </c>
      <c r="K55" s="24">
        <v>150000</v>
      </c>
      <c r="L55" s="24">
        <v>150000</v>
      </c>
      <c r="M55" s="24">
        <v>150000</v>
      </c>
      <c r="N55" s="11"/>
      <c r="O55" s="25">
        <f t="shared" si="31"/>
        <v>0</v>
      </c>
    </row>
    <row r="56" spans="1:15" ht="18">
      <c r="A56" s="20">
        <v>6411</v>
      </c>
      <c r="B56" s="38" t="s">
        <v>17</v>
      </c>
      <c r="C56" s="24">
        <v>450000</v>
      </c>
      <c r="D56" s="24">
        <v>223643.78950581327</v>
      </c>
      <c r="E56" s="24">
        <v>234718.30117887631</v>
      </c>
      <c r="F56" s="24">
        <v>246323.84676117264</v>
      </c>
      <c r="G56" s="24">
        <v>258485.8898596894</v>
      </c>
      <c r="H56" s="24">
        <v>266982.61807882413</v>
      </c>
      <c r="I56" s="24">
        <v>275750.96120893955</v>
      </c>
      <c r="J56" s="24">
        <v>284799.60196389258</v>
      </c>
      <c r="K56" s="24">
        <v>294137.50061786547</v>
      </c>
      <c r="L56" s="24">
        <v>303773.90387810394</v>
      </c>
      <c r="M56" s="24">
        <v>313718.35404136777</v>
      </c>
      <c r="N56" s="11"/>
      <c r="O56" s="25">
        <f t="shared" si="31"/>
        <v>-3.5432240979457186E-2</v>
      </c>
    </row>
    <row r="57" spans="1:15" ht="18">
      <c r="A57" s="20">
        <v>6500</v>
      </c>
      <c r="B57" s="38" t="s">
        <v>40</v>
      </c>
      <c r="C57" s="24">
        <v>80000</v>
      </c>
      <c r="D57" s="24">
        <v>80000</v>
      </c>
      <c r="E57" s="24">
        <v>80000</v>
      </c>
      <c r="F57" s="24">
        <v>80000</v>
      </c>
      <c r="G57" s="24">
        <v>80000</v>
      </c>
      <c r="H57" s="24">
        <v>80000</v>
      </c>
      <c r="I57" s="24">
        <v>80000</v>
      </c>
      <c r="J57" s="24">
        <v>80000</v>
      </c>
      <c r="K57" s="24">
        <v>80000</v>
      </c>
      <c r="L57" s="24">
        <v>80000</v>
      </c>
      <c r="M57" s="24">
        <v>80000</v>
      </c>
      <c r="N57" s="11"/>
      <c r="O57" s="25">
        <f t="shared" si="31"/>
        <v>0</v>
      </c>
    </row>
    <row r="58" spans="1:15" ht="18">
      <c r="A58" s="20">
        <v>6830</v>
      </c>
      <c r="B58" s="38" t="s">
        <v>41</v>
      </c>
      <c r="C58" s="24">
        <v>228000</v>
      </c>
      <c r="D58" s="24">
        <v>228000</v>
      </c>
      <c r="E58" s="24">
        <v>228000</v>
      </c>
      <c r="F58" s="24">
        <v>228000</v>
      </c>
      <c r="G58" s="24">
        <v>228000</v>
      </c>
      <c r="H58" s="24">
        <v>228000</v>
      </c>
      <c r="I58" s="24">
        <v>228000</v>
      </c>
      <c r="J58" s="24">
        <v>228000</v>
      </c>
      <c r="K58" s="24">
        <v>228000</v>
      </c>
      <c r="L58" s="24">
        <v>228000</v>
      </c>
      <c r="M58" s="24">
        <v>228000</v>
      </c>
      <c r="N58" s="11"/>
      <c r="O58" s="25">
        <f t="shared" si="31"/>
        <v>0</v>
      </c>
    </row>
    <row r="59" spans="1:15" ht="18">
      <c r="A59" s="20">
        <v>6910</v>
      </c>
      <c r="B59" s="38" t="s">
        <v>42</v>
      </c>
      <c r="C59" s="24">
        <v>10000</v>
      </c>
      <c r="D59" s="24">
        <v>10000</v>
      </c>
      <c r="E59" s="24">
        <v>10000</v>
      </c>
      <c r="F59" s="24">
        <v>10000</v>
      </c>
      <c r="G59" s="24">
        <v>10000</v>
      </c>
      <c r="H59" s="24">
        <v>10000</v>
      </c>
      <c r="I59" s="24">
        <v>10000</v>
      </c>
      <c r="J59" s="24">
        <v>10000</v>
      </c>
      <c r="K59" s="24">
        <v>10000</v>
      </c>
      <c r="L59" s="24">
        <v>10000</v>
      </c>
      <c r="M59" s="24">
        <v>10000</v>
      </c>
      <c r="N59" s="11"/>
      <c r="O59" s="25">
        <f t="shared" si="31"/>
        <v>0</v>
      </c>
    </row>
    <row r="60" spans="1:15" ht="18">
      <c r="A60" s="20">
        <v>6940</v>
      </c>
      <c r="B60" s="38" t="s">
        <v>43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11"/>
      <c r="O60" s="25" t="str">
        <f t="shared" si="31"/>
        <v>―</v>
      </c>
    </row>
    <row r="61" spans="1:15" ht="18">
      <c r="A61" s="20" t="s">
        <v>111</v>
      </c>
      <c r="B61" s="39" t="s">
        <v>44</v>
      </c>
      <c r="C61" s="24">
        <v>56000</v>
      </c>
      <c r="D61" s="24">
        <v>56000</v>
      </c>
      <c r="E61" s="24">
        <v>56000</v>
      </c>
      <c r="F61" s="24">
        <v>56000</v>
      </c>
      <c r="G61" s="24">
        <v>56000</v>
      </c>
      <c r="H61" s="24">
        <v>56000</v>
      </c>
      <c r="I61" s="24">
        <v>56000</v>
      </c>
      <c r="J61" s="24">
        <v>56000</v>
      </c>
      <c r="K61" s="24">
        <v>56000</v>
      </c>
      <c r="L61" s="24">
        <v>56000</v>
      </c>
      <c r="M61" s="24">
        <v>56000</v>
      </c>
      <c r="N61" s="11"/>
      <c r="O61" s="25">
        <f t="shared" si="31"/>
        <v>0</v>
      </c>
    </row>
    <row r="62" spans="1:15" ht="18">
      <c r="A62" s="20"/>
      <c r="B62" s="40" t="s">
        <v>45</v>
      </c>
      <c r="C62" s="41">
        <f t="shared" ref="C62:M62" si="32">SUM(C54:C61)</f>
        <v>14772916</v>
      </c>
      <c r="D62" s="41">
        <f t="shared" si="32"/>
        <v>15230901.672199847</v>
      </c>
      <c r="E62" s="41">
        <f t="shared" si="32"/>
        <v>15959132.944208059</v>
      </c>
      <c r="F62" s="41">
        <f t="shared" si="32"/>
        <v>16722283.633964369</v>
      </c>
      <c r="G62" s="41">
        <f t="shared" si="32"/>
        <v>17522028.162469201</v>
      </c>
      <c r="H62" s="41">
        <f t="shared" si="32"/>
        <v>18080751.055211227</v>
      </c>
      <c r="I62" s="41">
        <f t="shared" si="32"/>
        <v>18657334.642681673</v>
      </c>
      <c r="J62" s="41">
        <f t="shared" si="32"/>
        <v>19252349.877708908</v>
      </c>
      <c r="K62" s="41">
        <f t="shared" si="32"/>
        <v>19866385.964770366</v>
      </c>
      <c r="L62" s="41">
        <f t="shared" si="32"/>
        <v>20500050.943443004</v>
      </c>
      <c r="M62" s="41">
        <f t="shared" si="32"/>
        <v>21153972.290504947</v>
      </c>
      <c r="N62" s="11"/>
      <c r="O62" s="42">
        <f t="shared" si="31"/>
        <v>3.6555523661845335E-2</v>
      </c>
    </row>
    <row r="63" spans="1:15" ht="18">
      <c r="A63" s="2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8">
      <c r="A64" s="20"/>
      <c r="B64" s="21" t="s">
        <v>24</v>
      </c>
      <c r="C64" s="11"/>
      <c r="D64" s="11"/>
      <c r="E64" s="11"/>
      <c r="F64" s="11"/>
      <c r="G64" s="11"/>
      <c r="H64" s="11"/>
      <c r="I64" s="43"/>
      <c r="J64" s="43"/>
      <c r="K64" s="43"/>
      <c r="L64" s="43"/>
      <c r="M64" s="43"/>
      <c r="N64" s="11"/>
      <c r="O64" s="11"/>
    </row>
    <row r="65" spans="1:15" ht="18">
      <c r="A65" s="20">
        <v>7110</v>
      </c>
      <c r="B65" s="38" t="s">
        <v>20</v>
      </c>
      <c r="C65" s="24">
        <v>3260791</v>
      </c>
      <c r="D65" s="24">
        <v>3403284.3433008855</v>
      </c>
      <c r="E65" s="24">
        <v>3446844.8866017708</v>
      </c>
      <c r="F65" s="24">
        <v>3490405.4299026565</v>
      </c>
      <c r="G65" s="24">
        <v>3533965.9732035417</v>
      </c>
      <c r="H65" s="24">
        <v>3577526.516504427</v>
      </c>
      <c r="I65" s="24">
        <v>3621087.0598053131</v>
      </c>
      <c r="J65" s="24">
        <v>3664647.6031061993</v>
      </c>
      <c r="K65" s="24">
        <v>3708208.1464070845</v>
      </c>
      <c r="L65" s="24">
        <v>3751768.6897079702</v>
      </c>
      <c r="M65" s="24">
        <v>3795329.2330088555</v>
      </c>
      <c r="N65" s="11"/>
      <c r="O65" s="25">
        <f t="shared" ref="O65:O77" si="33">IFERROR(((M65/C65)^(1/COUNTA($D$14:$M$14)))-1,"―")</f>
        <v>1.5295939241319223E-2</v>
      </c>
    </row>
    <row r="66" spans="1:15" ht="18">
      <c r="A66" s="20">
        <v>7112</v>
      </c>
      <c r="B66" s="38" t="s">
        <v>46</v>
      </c>
      <c r="C66" s="24">
        <v>343775.7</v>
      </c>
      <c r="D66" s="24">
        <v>380951.01137847616</v>
      </c>
      <c r="E66" s="24">
        <v>396007.59576207062</v>
      </c>
      <c r="F66" s="24">
        <v>413096.82971133664</v>
      </c>
      <c r="G66" s="24">
        <v>428988.82781486987</v>
      </c>
      <c r="H66" s="24">
        <v>443420.25458635809</v>
      </c>
      <c r="I66" s="24">
        <v>459073.91461686557</v>
      </c>
      <c r="J66" s="24">
        <v>475395.16780769167</v>
      </c>
      <c r="K66" s="24">
        <v>492282.52966681204</v>
      </c>
      <c r="L66" s="24">
        <v>509755.2775864529</v>
      </c>
      <c r="M66" s="24">
        <v>527833.33610457194</v>
      </c>
      <c r="N66" s="11"/>
      <c r="O66" s="25">
        <f t="shared" si="33"/>
        <v>4.38117084189662E-2</v>
      </c>
    </row>
    <row r="67" spans="1:15" ht="18">
      <c r="A67" s="20">
        <v>7160</v>
      </c>
      <c r="B67" s="38" t="s">
        <v>47</v>
      </c>
      <c r="C67" s="24">
        <v>15000</v>
      </c>
      <c r="D67" s="24">
        <v>15000</v>
      </c>
      <c r="E67" s="24">
        <v>15000</v>
      </c>
      <c r="F67" s="24">
        <v>15000</v>
      </c>
      <c r="G67" s="24">
        <v>15000</v>
      </c>
      <c r="H67" s="24">
        <v>15000</v>
      </c>
      <c r="I67" s="24">
        <v>15000</v>
      </c>
      <c r="J67" s="24">
        <v>15000</v>
      </c>
      <c r="K67" s="24">
        <v>15000</v>
      </c>
      <c r="L67" s="24">
        <v>15000</v>
      </c>
      <c r="M67" s="24">
        <v>15000</v>
      </c>
      <c r="N67" s="11"/>
      <c r="O67" s="25">
        <f t="shared" si="33"/>
        <v>0</v>
      </c>
    </row>
    <row r="68" spans="1:15" ht="18">
      <c r="A68" s="20">
        <v>7270</v>
      </c>
      <c r="B68" s="38" t="s">
        <v>21</v>
      </c>
      <c r="C68" s="24">
        <v>952492</v>
      </c>
      <c r="D68" s="24">
        <v>932002.6326735029</v>
      </c>
      <c r="E68" s="24">
        <v>961262.80534700572</v>
      </c>
      <c r="F68" s="24">
        <v>990522.97802050866</v>
      </c>
      <c r="G68" s="24">
        <v>1019783.1506940115</v>
      </c>
      <c r="H68" s="24">
        <v>1049043.3233675144</v>
      </c>
      <c r="I68" s="24">
        <v>1078303.4960410171</v>
      </c>
      <c r="J68" s="24">
        <v>1107563.6687145201</v>
      </c>
      <c r="K68" s="24">
        <v>1136823.8413880228</v>
      </c>
      <c r="L68" s="24">
        <v>1166084.0140615257</v>
      </c>
      <c r="M68" s="24">
        <v>1195344.1867350289</v>
      </c>
      <c r="N68" s="11"/>
      <c r="O68" s="25">
        <f t="shared" si="33"/>
        <v>2.2970626772803149E-2</v>
      </c>
    </row>
    <row r="69" spans="1:15" ht="18">
      <c r="A69" s="20">
        <v>7310</v>
      </c>
      <c r="B69" s="38" t="s">
        <v>48</v>
      </c>
      <c r="C69" s="24">
        <v>49000</v>
      </c>
      <c r="D69" s="24">
        <v>49000</v>
      </c>
      <c r="E69" s="24">
        <v>49000</v>
      </c>
      <c r="F69" s="24">
        <v>49000</v>
      </c>
      <c r="G69" s="24">
        <v>49000</v>
      </c>
      <c r="H69" s="24">
        <v>49000</v>
      </c>
      <c r="I69" s="24">
        <v>49000</v>
      </c>
      <c r="J69" s="24">
        <v>49000</v>
      </c>
      <c r="K69" s="24">
        <v>49000</v>
      </c>
      <c r="L69" s="24">
        <v>49000</v>
      </c>
      <c r="M69" s="24">
        <v>49000</v>
      </c>
      <c r="N69" s="11"/>
      <c r="O69" s="25">
        <f t="shared" si="33"/>
        <v>0</v>
      </c>
    </row>
    <row r="70" spans="1:15" ht="18">
      <c r="A70" s="20">
        <v>7320</v>
      </c>
      <c r="B70" s="38" t="s">
        <v>49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11"/>
      <c r="O70" s="25" t="str">
        <f t="shared" si="33"/>
        <v>―</v>
      </c>
    </row>
    <row r="71" spans="1:15" ht="18">
      <c r="A71" s="20">
        <v>7340</v>
      </c>
      <c r="B71" s="38" t="s">
        <v>50</v>
      </c>
      <c r="C71" s="24">
        <v>487398</v>
      </c>
      <c r="D71" s="24">
        <v>487398</v>
      </c>
      <c r="E71" s="24">
        <v>487398</v>
      </c>
      <c r="F71" s="24">
        <v>487398</v>
      </c>
      <c r="G71" s="24">
        <v>487398</v>
      </c>
      <c r="H71" s="24">
        <v>487398</v>
      </c>
      <c r="I71" s="24">
        <v>487398</v>
      </c>
      <c r="J71" s="24">
        <v>487398</v>
      </c>
      <c r="K71" s="24">
        <v>487398</v>
      </c>
      <c r="L71" s="24">
        <v>487398</v>
      </c>
      <c r="M71" s="24">
        <v>487398</v>
      </c>
      <c r="N71" s="11"/>
      <c r="O71" s="25">
        <f t="shared" si="33"/>
        <v>0</v>
      </c>
    </row>
    <row r="72" spans="1:15" ht="18">
      <c r="A72" s="20">
        <v>7360</v>
      </c>
      <c r="B72" s="38" t="s">
        <v>51</v>
      </c>
      <c r="C72" s="24">
        <v>25000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11"/>
      <c r="O72" s="25">
        <f t="shared" si="33"/>
        <v>-1</v>
      </c>
    </row>
    <row r="73" spans="1:15" ht="18">
      <c r="A73" s="20">
        <v>7505</v>
      </c>
      <c r="B73" s="38" t="s">
        <v>124</v>
      </c>
      <c r="C73" s="24">
        <v>119607</v>
      </c>
      <c r="D73" s="24">
        <v>119607</v>
      </c>
      <c r="E73" s="24">
        <v>119607</v>
      </c>
      <c r="F73" s="24">
        <v>119607</v>
      </c>
      <c r="G73" s="24">
        <v>119607</v>
      </c>
      <c r="H73" s="24">
        <v>119607</v>
      </c>
      <c r="I73" s="24">
        <v>119607</v>
      </c>
      <c r="J73" s="24">
        <v>119607</v>
      </c>
      <c r="K73" s="24">
        <v>119607</v>
      </c>
      <c r="L73" s="24">
        <v>119607</v>
      </c>
      <c r="M73" s="24">
        <v>119607</v>
      </c>
      <c r="N73" s="11"/>
      <c r="O73" s="25">
        <f t="shared" si="33"/>
        <v>0</v>
      </c>
    </row>
    <row r="74" spans="1:15" ht="18">
      <c r="A74" s="20" t="s">
        <v>125</v>
      </c>
      <c r="B74" s="38" t="s">
        <v>123</v>
      </c>
      <c r="C74" s="24">
        <v>9.9999999999999994E-12</v>
      </c>
      <c r="D74" s="24">
        <v>1000000</v>
      </c>
      <c r="E74" s="24">
        <v>1000000</v>
      </c>
      <c r="F74" s="24">
        <v>1000000</v>
      </c>
      <c r="G74" s="24">
        <v>1000000</v>
      </c>
      <c r="H74" s="24">
        <v>1000000</v>
      </c>
      <c r="I74" s="24">
        <v>1000000</v>
      </c>
      <c r="J74" s="24">
        <v>1000000</v>
      </c>
      <c r="K74" s="24">
        <v>1000000</v>
      </c>
      <c r="L74" s="24">
        <v>1000000</v>
      </c>
      <c r="M74" s="24">
        <v>1000000</v>
      </c>
      <c r="N74" s="11"/>
      <c r="O74" s="25" t="s">
        <v>129</v>
      </c>
    </row>
    <row r="75" spans="1:15" ht="18">
      <c r="A75" s="20">
        <v>7800</v>
      </c>
      <c r="B75" s="38" t="s">
        <v>52</v>
      </c>
      <c r="C75" s="24">
        <v>1566468.3</v>
      </c>
      <c r="D75" s="24">
        <v>1613462.3489999995</v>
      </c>
      <c r="E75" s="24">
        <v>1661866.2194700001</v>
      </c>
      <c r="F75" s="24">
        <v>1711722.2060540998</v>
      </c>
      <c r="G75" s="24">
        <v>1763073.8722357233</v>
      </c>
      <c r="H75" s="24">
        <v>1815966.0884027947</v>
      </c>
      <c r="I75" s="24">
        <v>1870445.0710548793</v>
      </c>
      <c r="J75" s="24">
        <v>1926558.4231865257</v>
      </c>
      <c r="K75" s="24">
        <v>1984355.1758821211</v>
      </c>
      <c r="L75" s="24">
        <v>2043885.8311585851</v>
      </c>
      <c r="M75" s="24">
        <v>2105202.4060933427</v>
      </c>
      <c r="N75" s="11"/>
      <c r="O75" s="25">
        <f t="shared" si="33"/>
        <v>3.0000000000000027E-2</v>
      </c>
    </row>
    <row r="76" spans="1:15" ht="18">
      <c r="A76" s="20" t="s">
        <v>112</v>
      </c>
      <c r="B76" s="38" t="s">
        <v>23</v>
      </c>
      <c r="C76" s="24">
        <v>20000</v>
      </c>
      <c r="D76" s="24">
        <v>20000</v>
      </c>
      <c r="E76" s="24">
        <v>20000</v>
      </c>
      <c r="F76" s="24">
        <v>20000</v>
      </c>
      <c r="G76" s="24">
        <v>20000</v>
      </c>
      <c r="H76" s="24">
        <v>20000</v>
      </c>
      <c r="I76" s="24">
        <v>20000</v>
      </c>
      <c r="J76" s="24">
        <v>20000</v>
      </c>
      <c r="K76" s="24">
        <v>20000</v>
      </c>
      <c r="L76" s="24">
        <v>20000</v>
      </c>
      <c r="M76" s="24">
        <v>20000</v>
      </c>
      <c r="N76" s="11"/>
      <c r="O76" s="25">
        <f t="shared" si="33"/>
        <v>0</v>
      </c>
    </row>
    <row r="77" spans="1:15" ht="18">
      <c r="A77" s="20"/>
      <c r="B77" s="40" t="s">
        <v>53</v>
      </c>
      <c r="C77" s="41">
        <f t="shared" ref="C77:M77" si="34">SUM(C65:C76)</f>
        <v>6839532</v>
      </c>
      <c r="D77" s="41">
        <f t="shared" si="34"/>
        <v>8020705.3363528643</v>
      </c>
      <c r="E77" s="41">
        <f t="shared" si="34"/>
        <v>8156986.5071808472</v>
      </c>
      <c r="F77" s="41">
        <f t="shared" si="34"/>
        <v>8296752.4436886013</v>
      </c>
      <c r="G77" s="41">
        <f t="shared" si="34"/>
        <v>8436816.8239481468</v>
      </c>
      <c r="H77" s="41">
        <f t="shared" si="34"/>
        <v>8576961.1828610934</v>
      </c>
      <c r="I77" s="41">
        <f t="shared" si="34"/>
        <v>8719914.5415180754</v>
      </c>
      <c r="J77" s="41">
        <f t="shared" si="34"/>
        <v>8865169.8628149368</v>
      </c>
      <c r="K77" s="41">
        <f t="shared" si="34"/>
        <v>9012674.6933440398</v>
      </c>
      <c r="L77" s="41">
        <f t="shared" si="34"/>
        <v>9162498.8125145342</v>
      </c>
      <c r="M77" s="41">
        <f t="shared" si="34"/>
        <v>9314714.1619417984</v>
      </c>
      <c r="N77" s="11"/>
      <c r="O77" s="42">
        <f t="shared" si="33"/>
        <v>3.1369572417386138E-2</v>
      </c>
    </row>
    <row r="78" spans="1:15" ht="18">
      <c r="A78" s="2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8">
      <c r="A79" s="20"/>
      <c r="B79" s="21" t="s">
        <v>25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8">
      <c r="A80" s="20">
        <v>8514</v>
      </c>
      <c r="B80" s="38" t="s">
        <v>54</v>
      </c>
      <c r="C80" s="24">
        <v>229499</v>
      </c>
      <c r="D80" s="24">
        <v>234088.98</v>
      </c>
      <c r="E80" s="24">
        <v>238770.75960000002</v>
      </c>
      <c r="F80" s="24">
        <v>243546.17479200003</v>
      </c>
      <c r="G80" s="24">
        <v>248417.09828784005</v>
      </c>
      <c r="H80" s="24">
        <v>253385.44025359687</v>
      </c>
      <c r="I80" s="24">
        <v>258453.14905866882</v>
      </c>
      <c r="J80" s="24">
        <v>263622.21203984221</v>
      </c>
      <c r="K80" s="24">
        <v>268894.65628063906</v>
      </c>
      <c r="L80" s="24">
        <v>274272.54940625187</v>
      </c>
      <c r="M80" s="24">
        <v>279758.00039437693</v>
      </c>
      <c r="N80" s="11"/>
      <c r="O80" s="25">
        <f t="shared" ref="O80:O90" si="35">IFERROR(((M80/C80)^(1/COUNTA($D$14:$M$14)))-1,"―")</f>
        <v>2.0000000000000018E-2</v>
      </c>
    </row>
    <row r="81" spans="1:15" ht="18">
      <c r="A81" s="20">
        <v>8515</v>
      </c>
      <c r="B81" s="38" t="s">
        <v>55</v>
      </c>
      <c r="C81" s="24">
        <v>34401</v>
      </c>
      <c r="D81" s="24">
        <v>35089.020000000004</v>
      </c>
      <c r="E81" s="24">
        <v>35790.800400000007</v>
      </c>
      <c r="F81" s="24">
        <v>36506.616408000009</v>
      </c>
      <c r="G81" s="24">
        <v>37236.748736160007</v>
      </c>
      <c r="H81" s="24">
        <v>37981.483710883207</v>
      </c>
      <c r="I81" s="24">
        <v>38741.113385100871</v>
      </c>
      <c r="J81" s="24">
        <v>39515.935652802887</v>
      </c>
      <c r="K81" s="24">
        <v>40306.254365858949</v>
      </c>
      <c r="L81" s="24">
        <v>41112.37945317613</v>
      </c>
      <c r="M81" s="24">
        <v>41934.627042239656</v>
      </c>
      <c r="N81" s="11"/>
      <c r="O81" s="25">
        <f t="shared" si="35"/>
        <v>2.0000000000000018E-2</v>
      </c>
    </row>
    <row r="82" spans="1:15" ht="18">
      <c r="A82" s="20">
        <v>8516</v>
      </c>
      <c r="B82" s="38" t="s">
        <v>56</v>
      </c>
      <c r="C82" s="24">
        <v>13506</v>
      </c>
      <c r="D82" s="24">
        <v>13776.12</v>
      </c>
      <c r="E82" s="24">
        <v>14051.642400000001</v>
      </c>
      <c r="F82" s="24">
        <v>14332.675248000001</v>
      </c>
      <c r="G82" s="24">
        <v>14619.328752960002</v>
      </c>
      <c r="H82" s="24">
        <v>14911.715328019201</v>
      </c>
      <c r="I82" s="24">
        <v>15209.949634579585</v>
      </c>
      <c r="J82" s="24">
        <v>15514.148627271177</v>
      </c>
      <c r="K82" s="24">
        <v>15824.4315998166</v>
      </c>
      <c r="L82" s="24">
        <v>16140.920231812932</v>
      </c>
      <c r="M82" s="24">
        <v>16463.73863644919</v>
      </c>
      <c r="N82" s="11"/>
      <c r="O82" s="25">
        <f t="shared" si="35"/>
        <v>2.0000000000000018E-2</v>
      </c>
    </row>
    <row r="83" spans="1:15" ht="18">
      <c r="A83" s="20">
        <v>8517</v>
      </c>
      <c r="B83" s="38" t="s">
        <v>57</v>
      </c>
      <c r="C83" s="24">
        <v>816847</v>
      </c>
      <c r="D83" s="24">
        <v>833183.94000000006</v>
      </c>
      <c r="E83" s="24">
        <v>849847.61880000005</v>
      </c>
      <c r="F83" s="24">
        <v>866844.57117600006</v>
      </c>
      <c r="G83" s="24">
        <v>884181.46259952011</v>
      </c>
      <c r="H83" s="24">
        <v>901865.09185151057</v>
      </c>
      <c r="I83" s="24">
        <v>919902.39368854079</v>
      </c>
      <c r="J83" s="24">
        <v>938300.44156231161</v>
      </c>
      <c r="K83" s="24">
        <v>957066.4503935579</v>
      </c>
      <c r="L83" s="24">
        <v>976207.77940142911</v>
      </c>
      <c r="M83" s="24">
        <v>995731.93498945772</v>
      </c>
      <c r="N83" s="11"/>
      <c r="O83" s="25">
        <f t="shared" si="35"/>
        <v>2.0000000000000018E-2</v>
      </c>
    </row>
    <row r="84" spans="1:15" ht="18">
      <c r="A84" s="20">
        <v>8740</v>
      </c>
      <c r="B84" s="38" t="s">
        <v>58</v>
      </c>
      <c r="C84" s="24">
        <v>112000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11"/>
      <c r="O84" s="25">
        <f t="shared" si="35"/>
        <v>-1</v>
      </c>
    </row>
    <row r="85" spans="1:15" ht="18">
      <c r="A85" s="20">
        <v>8741</v>
      </c>
      <c r="B85" s="38" t="s">
        <v>59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11"/>
      <c r="O85" s="25" t="str">
        <f t="shared" si="35"/>
        <v>―</v>
      </c>
    </row>
    <row r="86" spans="1:15" ht="18">
      <c r="A86" s="20">
        <v>8743</v>
      </c>
      <c r="B86" s="38" t="s">
        <v>60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11"/>
      <c r="O86" s="25" t="str">
        <f t="shared" si="35"/>
        <v>―</v>
      </c>
    </row>
    <row r="87" spans="1:15" ht="18">
      <c r="A87" s="20">
        <v>8744</v>
      </c>
      <c r="B87" s="38" t="s">
        <v>136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11"/>
      <c r="O87" s="25" t="str">
        <f t="shared" si="35"/>
        <v>―</v>
      </c>
    </row>
    <row r="88" spans="1:15" ht="18">
      <c r="A88" s="20">
        <v>8750</v>
      </c>
      <c r="B88" s="38" t="s">
        <v>61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11"/>
      <c r="O88" s="25" t="str">
        <f t="shared" si="35"/>
        <v>―</v>
      </c>
    </row>
    <row r="89" spans="1:15" ht="18">
      <c r="A89" s="20">
        <v>8810</v>
      </c>
      <c r="B89" s="38" t="s">
        <v>62</v>
      </c>
      <c r="C89" s="24">
        <v>200000</v>
      </c>
      <c r="D89" s="24">
        <v>204000</v>
      </c>
      <c r="E89" s="24">
        <v>208080</v>
      </c>
      <c r="F89" s="24">
        <v>212241.6</v>
      </c>
      <c r="G89" s="24">
        <v>216486.432</v>
      </c>
      <c r="H89" s="24">
        <v>220816.16064000002</v>
      </c>
      <c r="I89" s="24">
        <v>225232.48385280001</v>
      </c>
      <c r="J89" s="24">
        <v>229737.13352985602</v>
      </c>
      <c r="K89" s="24">
        <v>234331.87620045315</v>
      </c>
      <c r="L89" s="24">
        <v>239018.51372446222</v>
      </c>
      <c r="M89" s="24">
        <v>243798.88399895147</v>
      </c>
      <c r="N89" s="11"/>
      <c r="O89" s="25">
        <f t="shared" si="35"/>
        <v>2.0000000000000018E-2</v>
      </c>
    </row>
    <row r="90" spans="1:15" ht="18">
      <c r="A90" s="20" t="s">
        <v>113</v>
      </c>
      <c r="B90" s="38" t="s">
        <v>63</v>
      </c>
      <c r="C90" s="24">
        <v>127000</v>
      </c>
      <c r="D90" s="24">
        <v>129540</v>
      </c>
      <c r="E90" s="24">
        <v>132130.79999999999</v>
      </c>
      <c r="F90" s="24">
        <v>134773.416</v>
      </c>
      <c r="G90" s="24">
        <v>137468.88432000001</v>
      </c>
      <c r="H90" s="24">
        <v>140218.26200640001</v>
      </c>
      <c r="I90" s="24">
        <v>143022.62724652802</v>
      </c>
      <c r="J90" s="24">
        <v>145883.07979145859</v>
      </c>
      <c r="K90" s="24">
        <v>148800.74138728777</v>
      </c>
      <c r="L90" s="24">
        <v>151776.75621503353</v>
      </c>
      <c r="M90" s="24">
        <v>154812.29133933419</v>
      </c>
      <c r="N90" s="11"/>
      <c r="O90" s="25">
        <f t="shared" si="35"/>
        <v>2.0000000000000018E-2</v>
      </c>
    </row>
    <row r="91" spans="1:15" ht="18">
      <c r="A91" s="20"/>
      <c r="B91" s="40" t="s">
        <v>64</v>
      </c>
      <c r="C91" s="41">
        <f t="shared" ref="C91:M91" si="36">SUM(C80:C90)</f>
        <v>1533253</v>
      </c>
      <c r="D91" s="41">
        <f t="shared" si="36"/>
        <v>1449678.06</v>
      </c>
      <c r="E91" s="41">
        <f t="shared" si="36"/>
        <v>1478671.6212000002</v>
      </c>
      <c r="F91" s="41">
        <f t="shared" si="36"/>
        <v>1508245.0536240002</v>
      </c>
      <c r="G91" s="41">
        <f t="shared" si="36"/>
        <v>1538409.9546964802</v>
      </c>
      <c r="H91" s="41">
        <f t="shared" si="36"/>
        <v>1569178.1537904099</v>
      </c>
      <c r="I91" s="41">
        <f t="shared" si="36"/>
        <v>1600561.716866218</v>
      </c>
      <c r="J91" s="41">
        <f t="shared" si="36"/>
        <v>1632572.9512035425</v>
      </c>
      <c r="K91" s="41">
        <f t="shared" si="36"/>
        <v>1665224.4102276135</v>
      </c>
      <c r="L91" s="41">
        <f t="shared" si="36"/>
        <v>1698528.8984321658</v>
      </c>
      <c r="M91" s="41">
        <f t="shared" si="36"/>
        <v>1732499.4764008089</v>
      </c>
      <c r="N91" s="11"/>
      <c r="O91" s="42">
        <f t="shared" ref="O91" si="37">IFERROR(((M91/C91)^(1/COUNTA($D$14:$M$14)))-1,"―")</f>
        <v>1.2292289490521746E-2</v>
      </c>
    </row>
    <row r="92" spans="1:15" ht="18">
      <c r="A92" s="2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8.75" thickBot="1">
      <c r="A93" s="20"/>
      <c r="B93" s="29" t="s">
        <v>66</v>
      </c>
      <c r="C93" s="30">
        <f t="shared" ref="C93:M93" si="38">SUM(C62,C77,C91)</f>
        <v>23145701</v>
      </c>
      <c r="D93" s="30">
        <f t="shared" si="38"/>
        <v>24701285.06855271</v>
      </c>
      <c r="E93" s="30">
        <f t="shared" si="38"/>
        <v>25594791.072588906</v>
      </c>
      <c r="F93" s="30">
        <f t="shared" si="38"/>
        <v>26527281.131276969</v>
      </c>
      <c r="G93" s="30">
        <f t="shared" si="38"/>
        <v>27497254.941113826</v>
      </c>
      <c r="H93" s="30">
        <f t="shared" si="38"/>
        <v>28226890.391862731</v>
      </c>
      <c r="I93" s="30">
        <f t="shared" si="38"/>
        <v>28977810.901065968</v>
      </c>
      <c r="J93" s="30">
        <f t="shared" si="38"/>
        <v>29750092.691727389</v>
      </c>
      <c r="K93" s="30">
        <f t="shared" si="38"/>
        <v>30544285.068342015</v>
      </c>
      <c r="L93" s="30">
        <f t="shared" si="38"/>
        <v>31361078.654389702</v>
      </c>
      <c r="M93" s="30">
        <f t="shared" si="38"/>
        <v>32201185.928847551</v>
      </c>
      <c r="N93" s="11"/>
      <c r="O93" s="31">
        <f t="shared" ref="O93" si="39">IFERROR(((M93/C93)^(1/COUNTA($D$14:$M$14)))-1,"―")</f>
        <v>3.3570613118578674E-2</v>
      </c>
    </row>
    <row r="94" spans="1:15" ht="19.5" thickTop="1">
      <c r="A94" s="20"/>
      <c r="B94" s="32"/>
      <c r="C94" s="22"/>
      <c r="D94" s="22"/>
      <c r="E94" s="22"/>
      <c r="F94" s="44"/>
      <c r="G94" s="45"/>
      <c r="H94" s="45"/>
      <c r="I94" s="45"/>
      <c r="J94" s="45"/>
      <c r="K94" s="45"/>
      <c r="L94" s="45"/>
      <c r="M94" s="45"/>
      <c r="N94" s="11"/>
      <c r="O94" s="11"/>
    </row>
    <row r="95" spans="1:15" ht="18">
      <c r="A95" s="20"/>
      <c r="B95" s="18" t="s">
        <v>29</v>
      </c>
      <c r="C95" s="22"/>
      <c r="D95" s="22"/>
      <c r="E95" s="22"/>
      <c r="F95" s="22"/>
      <c r="G95" s="45"/>
      <c r="H95" s="45"/>
      <c r="I95" s="45"/>
      <c r="J95" s="45"/>
      <c r="K95" s="45"/>
      <c r="L95" s="45"/>
      <c r="M95" s="45"/>
      <c r="N95" s="11"/>
      <c r="O95" s="11"/>
    </row>
    <row r="96" spans="1:15" ht="18">
      <c r="A96" s="20">
        <v>110</v>
      </c>
      <c r="B96" s="26" t="s">
        <v>67</v>
      </c>
      <c r="C96" s="24">
        <v>762500</v>
      </c>
      <c r="D96" s="24">
        <v>785375</v>
      </c>
      <c r="E96" s="24">
        <v>808936.25</v>
      </c>
      <c r="F96" s="24">
        <v>833204.33749999991</v>
      </c>
      <c r="G96" s="24">
        <v>858200.46762500005</v>
      </c>
      <c r="H96" s="24">
        <v>883946.48165375006</v>
      </c>
      <c r="I96" s="24">
        <v>910464.87610336253</v>
      </c>
      <c r="J96" s="24">
        <v>937778.82238646341</v>
      </c>
      <c r="K96" s="24">
        <v>965912.18705805729</v>
      </c>
      <c r="L96" s="24">
        <v>994889.55266979919</v>
      </c>
      <c r="M96" s="24">
        <v>1024736.2392498931</v>
      </c>
      <c r="N96" s="11"/>
      <c r="O96" s="25">
        <f t="shared" ref="O96:O105" si="40">IFERROR(((M96/C96)^(1/COUNTA($D$14:$M$14)))-1,"―")</f>
        <v>3.0000000000000027E-2</v>
      </c>
    </row>
    <row r="97" spans="1:15" ht="18">
      <c r="A97" s="20">
        <v>122</v>
      </c>
      <c r="B97" s="26" t="s">
        <v>68</v>
      </c>
      <c r="C97" s="24">
        <v>100000</v>
      </c>
      <c r="D97" s="24">
        <v>103000</v>
      </c>
      <c r="E97" s="24">
        <v>106090</v>
      </c>
      <c r="F97" s="24">
        <v>109272.7</v>
      </c>
      <c r="G97" s="24">
        <v>112550.88099999999</v>
      </c>
      <c r="H97" s="24">
        <v>115927.40742999999</v>
      </c>
      <c r="I97" s="24">
        <v>119405.2296529</v>
      </c>
      <c r="J97" s="24">
        <v>122987.386542487</v>
      </c>
      <c r="K97" s="24">
        <v>126677.00813876161</v>
      </c>
      <c r="L97" s="24">
        <v>130477.31838292447</v>
      </c>
      <c r="M97" s="24">
        <v>134391.6379344122</v>
      </c>
      <c r="N97" s="11"/>
      <c r="O97" s="25">
        <f t="shared" si="40"/>
        <v>3.0000000000000027E-2</v>
      </c>
    </row>
    <row r="98" spans="1:15" ht="18">
      <c r="A98" s="20">
        <v>120</v>
      </c>
      <c r="B98" s="26" t="s">
        <v>69</v>
      </c>
      <c r="C98" s="24">
        <v>6326103.4100000001</v>
      </c>
      <c r="D98" s="24">
        <v>6515886.5122999987</v>
      </c>
      <c r="E98" s="24">
        <v>6711363.1076689996</v>
      </c>
      <c r="F98" s="24">
        <v>6912704.0008990699</v>
      </c>
      <c r="G98" s="24">
        <v>7120085.1209260421</v>
      </c>
      <c r="H98" s="24">
        <v>7333687.6745538227</v>
      </c>
      <c r="I98" s="24">
        <v>7553698.3047904391</v>
      </c>
      <c r="J98" s="24">
        <v>7780309.2539341534</v>
      </c>
      <c r="K98" s="24">
        <v>8013718.5315521779</v>
      </c>
      <c r="L98" s="24">
        <v>8254130.087498744</v>
      </c>
      <c r="M98" s="24">
        <v>8501753.9901237059</v>
      </c>
      <c r="N98" s="11"/>
      <c r="O98" s="25">
        <f t="shared" si="40"/>
        <v>3.0000000000000027E-2</v>
      </c>
    </row>
    <row r="99" spans="1:15" ht="18">
      <c r="A99" s="20">
        <v>130</v>
      </c>
      <c r="B99" s="26" t="s">
        <v>70</v>
      </c>
      <c r="C99" s="24">
        <v>362708.82</v>
      </c>
      <c r="D99" s="24">
        <v>373590.0846</v>
      </c>
      <c r="E99" s="24">
        <v>384797.78713800001</v>
      </c>
      <c r="F99" s="24">
        <v>396341.72075214004</v>
      </c>
      <c r="G99" s="24">
        <v>408231.9723747042</v>
      </c>
      <c r="H99" s="24">
        <v>420478.93154594547</v>
      </c>
      <c r="I99" s="24">
        <v>433093.29949232383</v>
      </c>
      <c r="J99" s="24">
        <v>446086.09847709356</v>
      </c>
      <c r="K99" s="24">
        <v>459468.68143140635</v>
      </c>
      <c r="L99" s="24">
        <v>473252.74187434855</v>
      </c>
      <c r="M99" s="24">
        <v>487450.32413057901</v>
      </c>
      <c r="N99" s="11"/>
      <c r="O99" s="25">
        <f t="shared" si="40"/>
        <v>3.0000000000000027E-2</v>
      </c>
    </row>
    <row r="100" spans="1:15" ht="18">
      <c r="A100" s="20">
        <v>140</v>
      </c>
      <c r="B100" s="26" t="s">
        <v>71</v>
      </c>
      <c r="C100" s="24">
        <v>229527.24</v>
      </c>
      <c r="D100" s="24">
        <v>236413.05720000001</v>
      </c>
      <c r="E100" s="24">
        <v>243505.44891600002</v>
      </c>
      <c r="F100" s="24">
        <v>250810.61238348004</v>
      </c>
      <c r="G100" s="24">
        <v>258334.93075498444</v>
      </c>
      <c r="H100" s="24">
        <v>266084.97867763398</v>
      </c>
      <c r="I100" s="24">
        <v>274067.52803796303</v>
      </c>
      <c r="J100" s="24">
        <v>282289.55387910194</v>
      </c>
      <c r="K100" s="24">
        <v>290758.24049547501</v>
      </c>
      <c r="L100" s="24">
        <v>299480.98771033925</v>
      </c>
      <c r="M100" s="24">
        <v>308465.41734164942</v>
      </c>
      <c r="N100" s="11"/>
      <c r="O100" s="25">
        <f t="shared" si="40"/>
        <v>3.0000000000000027E-2</v>
      </c>
    </row>
    <row r="101" spans="1:15" ht="18">
      <c r="A101" s="20">
        <v>150</v>
      </c>
      <c r="B101" s="26" t="s">
        <v>72</v>
      </c>
      <c r="C101" s="24">
        <v>608993.84000000008</v>
      </c>
      <c r="D101" s="24">
        <v>627263.65520000004</v>
      </c>
      <c r="E101" s="24">
        <v>646081.56485600001</v>
      </c>
      <c r="F101" s="24">
        <v>665464.01180168008</v>
      </c>
      <c r="G101" s="24">
        <v>685427.93215573055</v>
      </c>
      <c r="H101" s="24">
        <v>705990.77012040222</v>
      </c>
      <c r="I101" s="24">
        <v>727170.4932240143</v>
      </c>
      <c r="J101" s="24">
        <v>748985.60802073497</v>
      </c>
      <c r="K101" s="24">
        <v>771455.1762613568</v>
      </c>
      <c r="L101" s="24">
        <v>794598.83154919767</v>
      </c>
      <c r="M101" s="24">
        <v>818436.79649567371</v>
      </c>
      <c r="N101" s="11"/>
      <c r="O101" s="25">
        <f t="shared" si="40"/>
        <v>3.0000000000000027E-2</v>
      </c>
    </row>
    <row r="102" spans="1:15" ht="18">
      <c r="A102" s="20">
        <v>160</v>
      </c>
      <c r="B102" s="26" t="s">
        <v>73</v>
      </c>
      <c r="C102" s="24">
        <v>51498.92</v>
      </c>
      <c r="D102" s="24">
        <v>53043.887600000002</v>
      </c>
      <c r="E102" s="24">
        <v>54635.204228000002</v>
      </c>
      <c r="F102" s="24">
        <v>56274.260354840007</v>
      </c>
      <c r="G102" s="24">
        <v>57962.488165485207</v>
      </c>
      <c r="H102" s="24">
        <v>59701.362810449762</v>
      </c>
      <c r="I102" s="24">
        <v>61492.403694763256</v>
      </c>
      <c r="J102" s="24">
        <v>63337.175805606152</v>
      </c>
      <c r="K102" s="24">
        <v>65237.291079774339</v>
      </c>
      <c r="L102" s="24">
        <v>67194.409812167578</v>
      </c>
      <c r="M102" s="24">
        <v>69210.242106532605</v>
      </c>
      <c r="N102" s="11"/>
      <c r="O102" s="25">
        <f t="shared" si="40"/>
        <v>3.0000000000000027E-2</v>
      </c>
    </row>
    <row r="103" spans="1:15" ht="18">
      <c r="A103" s="20">
        <v>180</v>
      </c>
      <c r="B103" s="26" t="s">
        <v>74</v>
      </c>
      <c r="C103" s="24">
        <v>311035.12</v>
      </c>
      <c r="D103" s="24">
        <v>320366.17359999998</v>
      </c>
      <c r="E103" s="24">
        <v>329977.15880799998</v>
      </c>
      <c r="F103" s="24">
        <v>339876.47357223998</v>
      </c>
      <c r="G103" s="24">
        <v>350072.76777940721</v>
      </c>
      <c r="H103" s="24">
        <v>360574.95081278944</v>
      </c>
      <c r="I103" s="24">
        <v>371392.19933717314</v>
      </c>
      <c r="J103" s="24">
        <v>382533.96531728836</v>
      </c>
      <c r="K103" s="24">
        <v>394009.98427680699</v>
      </c>
      <c r="L103" s="24">
        <v>405830.28380511119</v>
      </c>
      <c r="M103" s="24">
        <v>418005.19231926452</v>
      </c>
      <c r="N103" s="11"/>
      <c r="O103" s="25">
        <f t="shared" si="40"/>
        <v>3.0000000000000027E-2</v>
      </c>
    </row>
    <row r="104" spans="1:15" ht="18">
      <c r="A104" s="20">
        <v>190</v>
      </c>
      <c r="B104" s="23" t="s">
        <v>75</v>
      </c>
      <c r="C104" s="24">
        <v>707581.6399999999</v>
      </c>
      <c r="D104" s="24">
        <v>728809.08920000005</v>
      </c>
      <c r="E104" s="24">
        <v>750673.36187599995</v>
      </c>
      <c r="F104" s="24">
        <v>773193.56273228</v>
      </c>
      <c r="G104" s="24">
        <v>796389.36961424851</v>
      </c>
      <c r="H104" s="24">
        <v>820281.05070267594</v>
      </c>
      <c r="I104" s="24">
        <v>844889.48222375626</v>
      </c>
      <c r="J104" s="24">
        <v>870236.16669046902</v>
      </c>
      <c r="K104" s="24">
        <v>896343.25169118308</v>
      </c>
      <c r="L104" s="24">
        <v>923233.5492419186</v>
      </c>
      <c r="M104" s="24">
        <v>950930.55571917619</v>
      </c>
      <c r="N104" s="11"/>
      <c r="O104" s="25">
        <f t="shared" si="40"/>
        <v>3.0000000000000027E-2</v>
      </c>
    </row>
    <row r="105" spans="1:15" ht="18">
      <c r="A105" s="20"/>
      <c r="B105" s="40" t="s">
        <v>76</v>
      </c>
      <c r="C105" s="41">
        <f t="shared" ref="C105:M105" si="41">SUM(C96:C104)</f>
        <v>9459948.9900000002</v>
      </c>
      <c r="D105" s="41">
        <f t="shared" si="41"/>
        <v>9743747.4596999958</v>
      </c>
      <c r="E105" s="41">
        <f t="shared" si="41"/>
        <v>10036059.883491</v>
      </c>
      <c r="F105" s="41">
        <f t="shared" si="41"/>
        <v>10337141.679995727</v>
      </c>
      <c r="G105" s="41">
        <f t="shared" si="41"/>
        <v>10647255.930395601</v>
      </c>
      <c r="H105" s="41">
        <f t="shared" si="41"/>
        <v>10966673.60830747</v>
      </c>
      <c r="I105" s="41">
        <f t="shared" si="41"/>
        <v>11295673.816556696</v>
      </c>
      <c r="J105" s="41">
        <f t="shared" si="41"/>
        <v>11634544.0310534</v>
      </c>
      <c r="K105" s="41">
        <f t="shared" si="41"/>
        <v>11983580.351985</v>
      </c>
      <c r="L105" s="41">
        <f t="shared" si="41"/>
        <v>12343087.762544552</v>
      </c>
      <c r="M105" s="41">
        <f t="shared" si="41"/>
        <v>12713380.395420888</v>
      </c>
      <c r="N105" s="11"/>
      <c r="O105" s="42">
        <f t="shared" si="40"/>
        <v>3.0000000000000027E-2</v>
      </c>
    </row>
    <row r="106" spans="1:15" ht="18.75">
      <c r="A106" s="20"/>
      <c r="B106" s="46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11"/>
      <c r="O106" s="11"/>
    </row>
    <row r="107" spans="1:15" ht="18">
      <c r="A107" s="20"/>
      <c r="B107" s="21" t="s">
        <v>31</v>
      </c>
      <c r="C107" s="24"/>
      <c r="D107" s="24"/>
      <c r="E107" s="24"/>
      <c r="F107" s="47"/>
      <c r="G107" s="24"/>
      <c r="H107" s="24"/>
      <c r="I107" s="24"/>
      <c r="J107" s="24"/>
      <c r="K107" s="24"/>
      <c r="L107" s="24"/>
      <c r="M107" s="24"/>
      <c r="N107" s="11"/>
      <c r="O107" s="11"/>
    </row>
    <row r="108" spans="1:15" ht="18">
      <c r="A108" s="20">
        <v>230</v>
      </c>
      <c r="B108" s="38" t="s">
        <v>77</v>
      </c>
      <c r="C108" s="24">
        <v>3138185.4999999995</v>
      </c>
      <c r="D108" s="24">
        <v>3477543.4683669298</v>
      </c>
      <c r="E108" s="24">
        <v>3614988.7700334578</v>
      </c>
      <c r="F108" s="24">
        <v>3770989.2848624415</v>
      </c>
      <c r="G108" s="24">
        <v>3916060.7311995029</v>
      </c>
      <c r="H108" s="24">
        <v>4047799.2288262872</v>
      </c>
      <c r="I108" s="24">
        <v>4190694.9859425346</v>
      </c>
      <c r="J108" s="24">
        <v>4339684.9235829189</v>
      </c>
      <c r="K108" s="24">
        <v>4493842.631994376</v>
      </c>
      <c r="L108" s="24">
        <v>4653344.086479296</v>
      </c>
      <c r="M108" s="24">
        <v>4818371.1698645148</v>
      </c>
      <c r="N108" s="11"/>
      <c r="O108" s="25">
        <f t="shared" ref="O108:O115" si="42">IFERROR(((M108/C108)^(1/COUNTA($D$14:$M$14)))-1,"―")</f>
        <v>4.38117084189662E-2</v>
      </c>
    </row>
    <row r="109" spans="1:15" ht="18">
      <c r="A109" s="20" t="s">
        <v>114</v>
      </c>
      <c r="B109" s="38" t="s">
        <v>78</v>
      </c>
      <c r="C109" s="24">
        <v>1570026.7300000007</v>
      </c>
      <c r="D109" s="24">
        <v>1632827.7992</v>
      </c>
      <c r="E109" s="24">
        <v>1698140.911168</v>
      </c>
      <c r="F109" s="24">
        <v>1766066.5476147207</v>
      </c>
      <c r="G109" s="24">
        <v>1836709.209519309</v>
      </c>
      <c r="H109" s="24">
        <v>1910177.5779000819</v>
      </c>
      <c r="I109" s="24">
        <v>1986584.6810160845</v>
      </c>
      <c r="J109" s="24">
        <v>2066048.068256729</v>
      </c>
      <c r="K109" s="24">
        <v>2148689.9909869977</v>
      </c>
      <c r="L109" s="24">
        <v>2234637.5906264777</v>
      </c>
      <c r="M109" s="24">
        <v>2324023.0942515372</v>
      </c>
      <c r="N109" s="11"/>
      <c r="O109" s="25">
        <f t="shared" si="42"/>
        <v>4.0000000000000036E-2</v>
      </c>
    </row>
    <row r="110" spans="1:15" ht="18">
      <c r="A110" s="20">
        <v>220</v>
      </c>
      <c r="B110" s="38" t="s">
        <v>79</v>
      </c>
      <c r="C110" s="24">
        <v>716199.38</v>
      </c>
      <c r="D110" s="24">
        <v>737685.36139999935</v>
      </c>
      <c r="E110" s="24">
        <v>759815.922242</v>
      </c>
      <c r="F110" s="24">
        <v>782610.39990925987</v>
      </c>
      <c r="G110" s="24">
        <v>806088.71190653776</v>
      </c>
      <c r="H110" s="24">
        <v>830271.37326373358</v>
      </c>
      <c r="I110" s="24">
        <v>855179.51446164574</v>
      </c>
      <c r="J110" s="24">
        <v>880834.89989549562</v>
      </c>
      <c r="K110" s="24">
        <v>907259.94689235999</v>
      </c>
      <c r="L110" s="24">
        <v>934477.74529913114</v>
      </c>
      <c r="M110" s="24">
        <v>962512.07765810506</v>
      </c>
      <c r="N110" s="11"/>
      <c r="O110" s="25">
        <f t="shared" si="42"/>
        <v>3.0000000000000027E-2</v>
      </c>
    </row>
    <row r="111" spans="1:15" ht="18">
      <c r="A111" s="20" t="s">
        <v>130</v>
      </c>
      <c r="B111" s="38" t="s">
        <v>131</v>
      </c>
      <c r="C111" s="24">
        <v>0</v>
      </c>
      <c r="D111" s="24">
        <v>10000.0000000001</v>
      </c>
      <c r="E111" s="24">
        <v>10300.000000000106</v>
      </c>
      <c r="F111" s="24">
        <v>10609.000000000102</v>
      </c>
      <c r="G111" s="24">
        <v>10927.270000000104</v>
      </c>
      <c r="H111" s="24">
        <v>11255.088100000105</v>
      </c>
      <c r="I111" s="24">
        <v>11592.740743000108</v>
      </c>
      <c r="J111" s="24">
        <v>11940.522965290111</v>
      </c>
      <c r="K111" s="24">
        <v>12298.738654248809</v>
      </c>
      <c r="L111" s="24">
        <v>12667.700813876274</v>
      </c>
      <c r="M111" s="24">
        <v>13047.731838292559</v>
      </c>
      <c r="N111" s="11"/>
      <c r="O111" s="25" t="str">
        <f t="shared" si="42"/>
        <v>―</v>
      </c>
    </row>
    <row r="112" spans="1:15" ht="18">
      <c r="A112" s="20" t="s">
        <v>132</v>
      </c>
      <c r="B112" s="38" t="s">
        <v>133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11"/>
      <c r="O112" s="25" t="str">
        <f t="shared" si="42"/>
        <v>―</v>
      </c>
    </row>
    <row r="113" spans="1:15" ht="18">
      <c r="A113" s="20">
        <v>260</v>
      </c>
      <c r="B113" s="38" t="s">
        <v>80</v>
      </c>
      <c r="C113" s="24">
        <v>67923.320000000022</v>
      </c>
      <c r="D113" s="24">
        <v>69961.0196</v>
      </c>
      <c r="E113" s="24">
        <v>72059.850188000011</v>
      </c>
      <c r="F113" s="24">
        <v>74221.645693640006</v>
      </c>
      <c r="G113" s="24">
        <v>76448.295064449194</v>
      </c>
      <c r="H113" s="24">
        <v>78741.743916382693</v>
      </c>
      <c r="I113" s="24">
        <v>81103.996233874175</v>
      </c>
      <c r="J113" s="24">
        <v>83537.116120890409</v>
      </c>
      <c r="K113" s="24">
        <v>86043.229604517095</v>
      </c>
      <c r="L113" s="24">
        <v>88624.526492652672</v>
      </c>
      <c r="M113" s="24">
        <v>91283.262287432226</v>
      </c>
      <c r="N113" s="11"/>
      <c r="O113" s="25">
        <f t="shared" si="42"/>
        <v>3.0000000000000027E-2</v>
      </c>
    </row>
    <row r="114" spans="1:15" ht="18">
      <c r="A114" s="20" t="s">
        <v>115</v>
      </c>
      <c r="B114" s="38" t="s">
        <v>81</v>
      </c>
      <c r="C114" s="24">
        <v>0</v>
      </c>
      <c r="D114" s="24">
        <v>50000.000000000007</v>
      </c>
      <c r="E114" s="24">
        <v>51750</v>
      </c>
      <c r="F114" s="24">
        <v>53561.249999999993</v>
      </c>
      <c r="G114" s="24">
        <v>55168.087499999994</v>
      </c>
      <c r="H114" s="24">
        <v>56823.130125000003</v>
      </c>
      <c r="I114" s="24">
        <v>58130.062117875001</v>
      </c>
      <c r="J114" s="24">
        <v>59467.053546586118</v>
      </c>
      <c r="K114" s="24">
        <v>60834.79577815759</v>
      </c>
      <c r="L114" s="24">
        <v>62233.996081055207</v>
      </c>
      <c r="M114" s="24">
        <v>63665.377990919471</v>
      </c>
      <c r="N114" s="11"/>
      <c r="O114" s="25" t="str">
        <f t="shared" si="42"/>
        <v>―</v>
      </c>
    </row>
    <row r="115" spans="1:15" ht="18">
      <c r="A115" s="20"/>
      <c r="B115" s="40" t="s">
        <v>82</v>
      </c>
      <c r="C115" s="41">
        <f t="shared" ref="C115:M115" si="43">SUM(C108:C114)</f>
        <v>5492334.9300000006</v>
      </c>
      <c r="D115" s="41">
        <f t="shared" si="43"/>
        <v>5978017.6485669296</v>
      </c>
      <c r="E115" s="41">
        <f t="shared" si="43"/>
        <v>6207055.4536314579</v>
      </c>
      <c r="F115" s="41">
        <f t="shared" si="43"/>
        <v>6458058.1280800616</v>
      </c>
      <c r="G115" s="41">
        <f t="shared" si="43"/>
        <v>6701402.3051897995</v>
      </c>
      <c r="H115" s="41">
        <f t="shared" si="43"/>
        <v>6935068.142131486</v>
      </c>
      <c r="I115" s="41">
        <f t="shared" si="43"/>
        <v>7183285.9805150134</v>
      </c>
      <c r="J115" s="41">
        <f t="shared" si="43"/>
        <v>7441512.5843679104</v>
      </c>
      <c r="K115" s="41">
        <f t="shared" si="43"/>
        <v>7708969.3339106562</v>
      </c>
      <c r="L115" s="41">
        <f t="shared" si="43"/>
        <v>7985985.645792488</v>
      </c>
      <c r="M115" s="41">
        <f t="shared" si="43"/>
        <v>8272902.7138908012</v>
      </c>
      <c r="N115" s="11"/>
      <c r="O115" s="42">
        <f t="shared" si="42"/>
        <v>4.1813762921312669E-2</v>
      </c>
    </row>
    <row r="116" spans="1:15" ht="18">
      <c r="A116" s="20"/>
      <c r="B116" s="38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11"/>
      <c r="O116" s="11"/>
    </row>
    <row r="117" spans="1:15" ht="18">
      <c r="A117" s="20"/>
      <c r="B117" s="40" t="s">
        <v>83</v>
      </c>
      <c r="C117" s="41">
        <f t="shared" ref="C117:M117" si="44">SUM(C105,C115)</f>
        <v>14952283.920000002</v>
      </c>
      <c r="D117" s="41">
        <f t="shared" si="44"/>
        <v>15721765.108266925</v>
      </c>
      <c r="E117" s="41">
        <f t="shared" si="44"/>
        <v>16243115.337122459</v>
      </c>
      <c r="F117" s="41">
        <f t="shared" si="44"/>
        <v>16795199.808075789</v>
      </c>
      <c r="G117" s="41">
        <f t="shared" si="44"/>
        <v>17348658.235585399</v>
      </c>
      <c r="H117" s="41">
        <f t="shared" si="44"/>
        <v>17901741.750438955</v>
      </c>
      <c r="I117" s="41">
        <f t="shared" si="44"/>
        <v>18478959.79707171</v>
      </c>
      <c r="J117" s="41">
        <f t="shared" si="44"/>
        <v>19076056.61542131</v>
      </c>
      <c r="K117" s="41">
        <f t="shared" si="44"/>
        <v>19692549.685895655</v>
      </c>
      <c r="L117" s="41">
        <f t="shared" si="44"/>
        <v>20329073.408337042</v>
      </c>
      <c r="M117" s="41">
        <f t="shared" si="44"/>
        <v>20986283.109311689</v>
      </c>
      <c r="N117" s="11"/>
      <c r="O117" s="42">
        <f t="shared" ref="O117" si="45">IFERROR(((M117/C117)^(1/COUNTA($D$14:$M$14)))-1,"―")</f>
        <v>3.4481668642671881E-2</v>
      </c>
    </row>
    <row r="118" spans="1:15" ht="18">
      <c r="A118" s="20"/>
      <c r="B118" s="11"/>
      <c r="C118" s="11"/>
      <c r="D118" s="11"/>
      <c r="E118" s="11"/>
      <c r="F118" s="11"/>
      <c r="G118" s="11"/>
      <c r="H118" s="43"/>
      <c r="I118" s="43"/>
      <c r="J118" s="43"/>
      <c r="K118" s="43"/>
      <c r="L118" s="43"/>
      <c r="M118" s="43"/>
      <c r="N118" s="11"/>
      <c r="O118" s="11"/>
    </row>
    <row r="119" spans="1:15" ht="18">
      <c r="A119" s="20"/>
      <c r="B119" s="48" t="s">
        <v>43</v>
      </c>
      <c r="C119" s="11"/>
      <c r="D119" s="11"/>
      <c r="E119" s="11"/>
      <c r="F119" s="11"/>
      <c r="G119" s="43"/>
      <c r="H119" s="11"/>
      <c r="I119" s="11"/>
      <c r="J119" s="11"/>
      <c r="K119" s="11"/>
      <c r="L119" s="11"/>
      <c r="M119" s="11"/>
      <c r="N119" s="11"/>
      <c r="O119" s="11"/>
    </row>
    <row r="120" spans="1:15" ht="18">
      <c r="A120" s="20">
        <v>560</v>
      </c>
      <c r="B120" s="38" t="s">
        <v>84</v>
      </c>
      <c r="C120" s="24">
        <v>143200</v>
      </c>
      <c r="D120" s="24">
        <v>148212</v>
      </c>
      <c r="E120" s="24">
        <v>153399.41999999998</v>
      </c>
      <c r="F120" s="24">
        <v>158768.39969999998</v>
      </c>
      <c r="G120" s="24">
        <v>163531.45169099999</v>
      </c>
      <c r="H120" s="24">
        <v>168437.39524173</v>
      </c>
      <c r="I120" s="24">
        <v>172311.45533228977</v>
      </c>
      <c r="J120" s="24">
        <v>176274.61880493243</v>
      </c>
      <c r="K120" s="24">
        <v>180328.93503744586</v>
      </c>
      <c r="L120" s="24">
        <v>184476.50054330711</v>
      </c>
      <c r="M120" s="24">
        <v>188719.46005580315</v>
      </c>
      <c r="N120" s="11"/>
      <c r="O120" s="25">
        <f t="shared" ref="O120:O125" si="46">IFERROR(((M120/C120)^(1/COUNTA($D$14:$M$14)))-1,"―")</f>
        <v>2.7986394422943484E-2</v>
      </c>
    </row>
    <row r="121" spans="1:15" ht="18">
      <c r="A121" s="20" t="s">
        <v>126</v>
      </c>
      <c r="B121" s="38" t="s">
        <v>85</v>
      </c>
      <c r="C121" s="24">
        <v>560170</v>
      </c>
      <c r="D121" s="24">
        <v>579775.94999999995</v>
      </c>
      <c r="E121" s="24">
        <v>600068.10824999993</v>
      </c>
      <c r="F121" s="24">
        <v>621070.49203874986</v>
      </c>
      <c r="G121" s="24">
        <v>639702.60679991241</v>
      </c>
      <c r="H121" s="24">
        <v>658893.68500390986</v>
      </c>
      <c r="I121" s="24">
        <v>674048.23975899979</v>
      </c>
      <c r="J121" s="24">
        <v>689551.34927345673</v>
      </c>
      <c r="K121" s="24">
        <v>705411.03030674614</v>
      </c>
      <c r="L121" s="24">
        <v>721635.48400380125</v>
      </c>
      <c r="M121" s="24">
        <v>738233.10013588867</v>
      </c>
      <c r="N121" s="11"/>
      <c r="O121" s="25">
        <f t="shared" si="46"/>
        <v>2.7986394422943484E-2</v>
      </c>
    </row>
    <row r="122" spans="1:15" ht="18">
      <c r="A122" s="20" t="s">
        <v>127</v>
      </c>
      <c r="B122" s="38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11"/>
      <c r="O122" s="25" t="str">
        <f t="shared" si="46"/>
        <v>―</v>
      </c>
    </row>
    <row r="123" spans="1:15" ht="18">
      <c r="A123" s="20">
        <v>562</v>
      </c>
      <c r="B123" s="38" t="s">
        <v>32</v>
      </c>
      <c r="C123" s="24">
        <v>904000</v>
      </c>
      <c r="D123" s="24">
        <v>1308471.3470332194</v>
      </c>
      <c r="E123" s="24">
        <v>1388723.1197562697</v>
      </c>
      <c r="F123" s="24">
        <v>1376421.7724326153</v>
      </c>
      <c r="G123" s="24">
        <v>1353869.0373139945</v>
      </c>
      <c r="H123" s="24">
        <v>1325591.2543131192</v>
      </c>
      <c r="I123" s="24">
        <v>1293153.4283389165</v>
      </c>
      <c r="J123" s="24">
        <v>1256430.8147180011</v>
      </c>
      <c r="K123" s="24">
        <v>1216703.2039286757</v>
      </c>
      <c r="L123" s="24">
        <v>1173861.5065694787</v>
      </c>
      <c r="M123" s="24">
        <v>1127776.6342697502</v>
      </c>
      <c r="N123" s="11"/>
      <c r="O123" s="25">
        <f t="shared" si="46"/>
        <v>2.2363806288320687E-2</v>
      </c>
    </row>
    <row r="124" spans="1:15" ht="18">
      <c r="A124" s="20">
        <v>564</v>
      </c>
      <c r="B124" s="38" t="s">
        <v>134</v>
      </c>
      <c r="C124" s="24">
        <v>741206</v>
      </c>
      <c r="D124" s="24">
        <v>798077.01</v>
      </c>
      <c r="E124" s="24">
        <v>829626.99734999985</v>
      </c>
      <c r="F124" s="24">
        <v>857452.64125724987</v>
      </c>
      <c r="G124" s="24">
        <v>882107.34149496735</v>
      </c>
      <c r="H124" s="24">
        <v>907467.00123981643</v>
      </c>
      <c r="I124" s="24">
        <v>927557.01201833214</v>
      </c>
      <c r="J124" s="24">
        <v>948068.32364475366</v>
      </c>
      <c r="K124" s="24">
        <v>969011.54373858287</v>
      </c>
      <c r="L124" s="24">
        <v>990608.57389457023</v>
      </c>
      <c r="M124" s="24">
        <v>1012543.9652941453</v>
      </c>
      <c r="N124" s="11"/>
      <c r="O124" s="25">
        <f t="shared" si="46"/>
        <v>3.1685902942272026E-2</v>
      </c>
    </row>
    <row r="125" spans="1:15" ht="18">
      <c r="A125" s="20"/>
      <c r="B125" s="40" t="s">
        <v>86</v>
      </c>
      <c r="C125" s="41">
        <f t="shared" ref="C125:M125" si="47">SUM(C120:C124)</f>
        <v>2348576</v>
      </c>
      <c r="D125" s="41">
        <f t="shared" si="47"/>
        <v>2834536.3070332194</v>
      </c>
      <c r="E125" s="41">
        <f t="shared" si="47"/>
        <v>2971817.6453562696</v>
      </c>
      <c r="F125" s="41">
        <f t="shared" si="47"/>
        <v>3013713.3054286148</v>
      </c>
      <c r="G125" s="41">
        <f t="shared" si="47"/>
        <v>3039210.4372998741</v>
      </c>
      <c r="H125" s="41">
        <f t="shared" si="47"/>
        <v>3060389.3357985755</v>
      </c>
      <c r="I125" s="41">
        <f t="shared" si="47"/>
        <v>3067070.1354485382</v>
      </c>
      <c r="J125" s="41">
        <f t="shared" si="47"/>
        <v>3070325.1064411439</v>
      </c>
      <c r="K125" s="41">
        <f t="shared" si="47"/>
        <v>3071454.7130114511</v>
      </c>
      <c r="L125" s="41">
        <f t="shared" si="47"/>
        <v>3070582.0650111572</v>
      </c>
      <c r="M125" s="41">
        <f t="shared" si="47"/>
        <v>3067273.1597555876</v>
      </c>
      <c r="N125" s="11"/>
      <c r="O125" s="42">
        <f t="shared" si="46"/>
        <v>2.7057559705893297E-2</v>
      </c>
    </row>
    <row r="126" spans="1:15" ht="18">
      <c r="A126" s="20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8">
      <c r="A127" s="20"/>
      <c r="B127" s="18" t="s">
        <v>87</v>
      </c>
      <c r="C127" s="11"/>
      <c r="D127" s="11"/>
      <c r="E127" s="11"/>
      <c r="F127" s="11"/>
      <c r="G127" s="43"/>
      <c r="H127" s="11"/>
      <c r="I127" s="11"/>
      <c r="J127" s="11"/>
      <c r="K127" s="11"/>
      <c r="L127" s="11"/>
      <c r="M127" s="11"/>
      <c r="N127" s="11"/>
      <c r="O127" s="11"/>
    </row>
    <row r="128" spans="1:15" ht="18">
      <c r="A128" s="20">
        <v>322</v>
      </c>
      <c r="B128" s="38" t="s">
        <v>88</v>
      </c>
      <c r="C128" s="24">
        <v>2363251</v>
      </c>
      <c r="D128" s="24">
        <v>2445964.7849999997</v>
      </c>
      <c r="E128" s="24">
        <v>2531573.5524749993</v>
      </c>
      <c r="F128" s="24">
        <v>2620178.626811624</v>
      </c>
      <c r="G128" s="24">
        <v>2698783.9856159734</v>
      </c>
      <c r="H128" s="24">
        <v>2779747.5051844525</v>
      </c>
      <c r="I128" s="24">
        <v>2843681.6978036943</v>
      </c>
      <c r="J128" s="24">
        <v>2909086.3768531792</v>
      </c>
      <c r="K128" s="24">
        <v>2975995.3635208025</v>
      </c>
      <c r="L128" s="24">
        <v>3044443.2568817805</v>
      </c>
      <c r="M128" s="24">
        <v>3114465.4517900604</v>
      </c>
      <c r="N128" s="11"/>
      <c r="O128" s="25">
        <f t="shared" ref="O128:O144" si="48">IFERROR(((M128/C128)^(1/COUNTA($D$14:$M$14)))-1,"―")</f>
        <v>2.7986394422943484E-2</v>
      </c>
    </row>
    <row r="129" spans="1:15" ht="18">
      <c r="A129" s="20" t="s">
        <v>116</v>
      </c>
      <c r="B129" s="38" t="s">
        <v>89</v>
      </c>
      <c r="C129" s="24">
        <v>796042</v>
      </c>
      <c r="D129" s="24">
        <v>823903.47</v>
      </c>
      <c r="E129" s="24">
        <v>852740.09144999983</v>
      </c>
      <c r="F129" s="24">
        <v>882585.99465074972</v>
      </c>
      <c r="G129" s="24">
        <v>909063.57449027244</v>
      </c>
      <c r="H129" s="24">
        <v>936335.48172498064</v>
      </c>
      <c r="I129" s="24">
        <v>957871.19780465518</v>
      </c>
      <c r="J129" s="24">
        <v>979902.23535416194</v>
      </c>
      <c r="K129" s="24">
        <v>1002439.9867673075</v>
      </c>
      <c r="L129" s="24">
        <v>1025496.1064629558</v>
      </c>
      <c r="M129" s="24">
        <v>1049082.5169116035</v>
      </c>
      <c r="N129" s="11"/>
      <c r="O129" s="25">
        <f t="shared" si="48"/>
        <v>2.7986394422943484E-2</v>
      </c>
    </row>
    <row r="130" spans="1:15" ht="18">
      <c r="A130" s="20">
        <v>430</v>
      </c>
      <c r="B130" s="38" t="s">
        <v>90</v>
      </c>
      <c r="C130" s="24">
        <v>81700</v>
      </c>
      <c r="D130" s="24">
        <v>84559.5</v>
      </c>
      <c r="E130" s="24">
        <v>87519.08249999999</v>
      </c>
      <c r="F130" s="24">
        <v>90582.250387499982</v>
      </c>
      <c r="G130" s="24">
        <v>93299.717899124997</v>
      </c>
      <c r="H130" s="24">
        <v>96098.709436098754</v>
      </c>
      <c r="I130" s="24">
        <v>98308.97975312901</v>
      </c>
      <c r="J130" s="24">
        <v>100570.08628745098</v>
      </c>
      <c r="K130" s="24">
        <v>102883.19827206232</v>
      </c>
      <c r="L130" s="24">
        <v>105249.51183231975</v>
      </c>
      <c r="M130" s="24">
        <v>107670.2506044631</v>
      </c>
      <c r="N130" s="11"/>
      <c r="O130" s="25">
        <f t="shared" si="48"/>
        <v>2.7986394422943484E-2</v>
      </c>
    </row>
    <row r="131" spans="1:15" ht="18">
      <c r="A131" s="20">
        <v>440</v>
      </c>
      <c r="B131" s="38" t="s">
        <v>42</v>
      </c>
      <c r="C131" s="24">
        <v>11000</v>
      </c>
      <c r="D131" s="24">
        <v>11385</v>
      </c>
      <c r="E131" s="24">
        <v>11783.474999999999</v>
      </c>
      <c r="F131" s="24">
        <v>12195.896624999998</v>
      </c>
      <c r="G131" s="24">
        <v>12561.773523749998</v>
      </c>
      <c r="H131" s="24">
        <v>12938.626729462499</v>
      </c>
      <c r="I131" s="24">
        <v>13236.215144240135</v>
      </c>
      <c r="J131" s="24">
        <v>13540.648092557658</v>
      </c>
      <c r="K131" s="24">
        <v>13852.082998686483</v>
      </c>
      <c r="L131" s="24">
        <v>14170.680907656271</v>
      </c>
      <c r="M131" s="24">
        <v>14496.606568532363</v>
      </c>
      <c r="N131" s="11"/>
      <c r="O131" s="25">
        <f t="shared" si="48"/>
        <v>2.7986394422943484E-2</v>
      </c>
    </row>
    <row r="132" spans="1:15" ht="18">
      <c r="A132" s="20" t="s">
        <v>117</v>
      </c>
      <c r="B132" s="38" t="s">
        <v>91</v>
      </c>
      <c r="C132" s="24">
        <v>191000</v>
      </c>
      <c r="D132" s="24">
        <v>197684.99999999997</v>
      </c>
      <c r="E132" s="24">
        <v>204603.97499999998</v>
      </c>
      <c r="F132" s="24">
        <v>211765.11412499993</v>
      </c>
      <c r="G132" s="24">
        <v>218118.06754874994</v>
      </c>
      <c r="H132" s="24">
        <v>224661.60957521244</v>
      </c>
      <c r="I132" s="24">
        <v>229828.82659544231</v>
      </c>
      <c r="J132" s="24">
        <v>235114.88960713745</v>
      </c>
      <c r="K132" s="24">
        <v>240522.53206810154</v>
      </c>
      <c r="L132" s="24">
        <v>246054.55030566792</v>
      </c>
      <c r="M132" s="24">
        <v>251713.80496269822</v>
      </c>
      <c r="N132" s="11"/>
      <c r="O132" s="25">
        <f t="shared" si="48"/>
        <v>2.7986394422943484E-2</v>
      </c>
    </row>
    <row r="133" spans="1:15" ht="18">
      <c r="A133" s="20">
        <v>510</v>
      </c>
      <c r="B133" s="38" t="s">
        <v>33</v>
      </c>
      <c r="C133" s="24">
        <v>102000</v>
      </c>
      <c r="D133" s="24">
        <v>105570</v>
      </c>
      <c r="E133" s="24">
        <v>109264.95</v>
      </c>
      <c r="F133" s="24">
        <v>113089.22324999998</v>
      </c>
      <c r="G133" s="24">
        <v>116481.89994749997</v>
      </c>
      <c r="H133" s="24">
        <v>119976.35694592498</v>
      </c>
      <c r="I133" s="24">
        <v>122735.81315568124</v>
      </c>
      <c r="J133" s="24">
        <v>125558.73685826191</v>
      </c>
      <c r="K133" s="24">
        <v>128446.58780600192</v>
      </c>
      <c r="L133" s="24">
        <v>131400.85932553996</v>
      </c>
      <c r="M133" s="24">
        <v>134423.07909002737</v>
      </c>
      <c r="N133" s="11"/>
      <c r="O133" s="25">
        <f t="shared" si="48"/>
        <v>2.7986394422943484E-2</v>
      </c>
    </row>
    <row r="134" spans="1:15" ht="18">
      <c r="A134" s="20">
        <v>516</v>
      </c>
      <c r="B134" s="38" t="s">
        <v>92</v>
      </c>
      <c r="C134" s="24">
        <v>580000</v>
      </c>
      <c r="D134" s="24">
        <v>600300</v>
      </c>
      <c r="E134" s="24">
        <v>621310.5</v>
      </c>
      <c r="F134" s="24">
        <v>643056.36749999993</v>
      </c>
      <c r="G134" s="24">
        <v>662348.058525</v>
      </c>
      <c r="H134" s="24">
        <v>682218.50028074998</v>
      </c>
      <c r="I134" s="24">
        <v>697909.52578720718</v>
      </c>
      <c r="J134" s="24">
        <v>713961.44488031289</v>
      </c>
      <c r="K134" s="24">
        <v>730382.55811256007</v>
      </c>
      <c r="L134" s="24">
        <v>747181.35694914893</v>
      </c>
      <c r="M134" s="24">
        <v>764366.52815897926</v>
      </c>
      <c r="N134" s="11"/>
      <c r="O134" s="25">
        <f t="shared" si="48"/>
        <v>2.7986394422943484E-2</v>
      </c>
    </row>
    <row r="135" spans="1:15" ht="18">
      <c r="A135" s="20">
        <v>520</v>
      </c>
      <c r="B135" s="38" t="s">
        <v>93</v>
      </c>
      <c r="C135" s="24">
        <v>98000</v>
      </c>
      <c r="D135" s="24">
        <v>101430</v>
      </c>
      <c r="E135" s="24">
        <v>104980.04999999999</v>
      </c>
      <c r="F135" s="24">
        <v>108654.35174999999</v>
      </c>
      <c r="G135" s="24">
        <v>111913.98230249999</v>
      </c>
      <c r="H135" s="24">
        <v>115271.40177157499</v>
      </c>
      <c r="I135" s="24">
        <v>117922.64401232121</v>
      </c>
      <c r="J135" s="24">
        <v>120634.86482460459</v>
      </c>
      <c r="K135" s="24">
        <v>123409.46671557048</v>
      </c>
      <c r="L135" s="24">
        <v>126247.88445002858</v>
      </c>
      <c r="M135" s="24">
        <v>129151.58579237922</v>
      </c>
      <c r="N135" s="11"/>
      <c r="O135" s="25">
        <f t="shared" si="48"/>
        <v>2.7986394422943484E-2</v>
      </c>
    </row>
    <row r="136" spans="1:15" ht="18">
      <c r="A136" s="20">
        <v>530</v>
      </c>
      <c r="B136" s="38" t="s">
        <v>137</v>
      </c>
      <c r="C136" s="24">
        <v>22600</v>
      </c>
      <c r="D136" s="24">
        <v>23391</v>
      </c>
      <c r="E136" s="24">
        <v>24209.684999999998</v>
      </c>
      <c r="F136" s="24">
        <v>25057.023974999996</v>
      </c>
      <c r="G136" s="24">
        <v>25808.734694250001</v>
      </c>
      <c r="H136" s="24">
        <v>26582.9967350775</v>
      </c>
      <c r="I136" s="24">
        <v>27194.405659984281</v>
      </c>
      <c r="J136" s="24">
        <v>27819.876990163917</v>
      </c>
      <c r="K136" s="24">
        <v>28459.734160937685</v>
      </c>
      <c r="L136" s="24">
        <v>29114.308046639249</v>
      </c>
      <c r="M136" s="24">
        <v>29783.937131711951</v>
      </c>
      <c r="N136" s="11"/>
      <c r="O136" s="25">
        <f t="shared" si="48"/>
        <v>2.7986394422943484E-2</v>
      </c>
    </row>
    <row r="137" spans="1:15" ht="18">
      <c r="A137" s="20" t="s">
        <v>118</v>
      </c>
      <c r="B137" s="38" t="s">
        <v>94</v>
      </c>
      <c r="C137" s="24">
        <v>46440</v>
      </c>
      <c r="D137" s="24">
        <v>48065.4</v>
      </c>
      <c r="E137" s="24">
        <v>49747.688999999998</v>
      </c>
      <c r="F137" s="24">
        <v>51488.858114999995</v>
      </c>
      <c r="G137" s="24">
        <v>53033.523858450004</v>
      </c>
      <c r="H137" s="24">
        <v>54624.529574203487</v>
      </c>
      <c r="I137" s="24">
        <v>55880.893754410179</v>
      </c>
      <c r="J137" s="24">
        <v>57166.154310761602</v>
      </c>
      <c r="K137" s="24">
        <v>58480.975859909115</v>
      </c>
      <c r="L137" s="24">
        <v>59826.038304687012</v>
      </c>
      <c r="M137" s="24">
        <v>61202.037185694811</v>
      </c>
      <c r="N137" s="11"/>
      <c r="O137" s="25">
        <f t="shared" si="48"/>
        <v>2.7986394422943484E-2</v>
      </c>
    </row>
    <row r="138" spans="1:15" ht="18">
      <c r="A138" s="20">
        <v>610</v>
      </c>
      <c r="B138" s="38" t="s">
        <v>95</v>
      </c>
      <c r="C138" s="24">
        <v>234188</v>
      </c>
      <c r="D138" s="24">
        <v>351059.57999999996</v>
      </c>
      <c r="E138" s="24">
        <v>364546.70082398516</v>
      </c>
      <c r="F138" s="24">
        <v>378547.87212014932</v>
      </c>
      <c r="G138" s="24">
        <v>391183.60615409829</v>
      </c>
      <c r="H138" s="24">
        <v>404236.79114517604</v>
      </c>
      <c r="I138" s="24">
        <v>414882.22071451828</v>
      </c>
      <c r="J138" s="24">
        <v>425803.49878153449</v>
      </c>
      <c r="K138" s="24">
        <v>437007.6829448755</v>
      </c>
      <c r="L138" s="24">
        <v>448502.00952887489</v>
      </c>
      <c r="M138" s="24">
        <v>460293.89807146019</v>
      </c>
      <c r="N138" s="11"/>
      <c r="O138" s="25">
        <f t="shared" si="48"/>
        <v>6.9909535109142995E-2</v>
      </c>
    </row>
    <row r="139" spans="1:15" ht="18">
      <c r="A139" s="20" t="s">
        <v>119</v>
      </c>
      <c r="B139" s="38" t="s">
        <v>135</v>
      </c>
      <c r="C139" s="24">
        <v>52000</v>
      </c>
      <c r="D139" s="24">
        <v>53819.999999999993</v>
      </c>
      <c r="E139" s="24">
        <v>55703.699999999983</v>
      </c>
      <c r="F139" s="24">
        <v>57653.329499999978</v>
      </c>
      <c r="G139" s="24">
        <v>59382.929384999981</v>
      </c>
      <c r="H139" s="24">
        <v>61164.417266549986</v>
      </c>
      <c r="I139" s="24">
        <v>62571.198863680627</v>
      </c>
      <c r="J139" s="24">
        <v>64010.336437545273</v>
      </c>
      <c r="K139" s="24">
        <v>65482.57417560881</v>
      </c>
      <c r="L139" s="24">
        <v>66988.673381647808</v>
      </c>
      <c r="M139" s="24">
        <v>68529.412869425694</v>
      </c>
      <c r="N139" s="11"/>
      <c r="O139" s="25">
        <f t="shared" si="48"/>
        <v>2.7986394422943484E-2</v>
      </c>
    </row>
    <row r="140" spans="1:15" ht="18">
      <c r="A140" s="20" t="s">
        <v>120</v>
      </c>
      <c r="B140" s="38" t="s">
        <v>96</v>
      </c>
      <c r="C140" s="24">
        <v>5000</v>
      </c>
      <c r="D140" s="24">
        <v>5175</v>
      </c>
      <c r="E140" s="24">
        <v>5356.125</v>
      </c>
      <c r="F140" s="24">
        <v>5543.5893749999996</v>
      </c>
      <c r="G140" s="24">
        <v>5709.8970562499999</v>
      </c>
      <c r="H140" s="24">
        <v>5881.1939679375</v>
      </c>
      <c r="I140" s="24">
        <v>6016.4614292000624</v>
      </c>
      <c r="J140" s="24">
        <v>6154.8400420716634</v>
      </c>
      <c r="K140" s="24">
        <v>6296.401363039311</v>
      </c>
      <c r="L140" s="24">
        <v>6441.2185943892146</v>
      </c>
      <c r="M140" s="24">
        <v>6589.3666220601663</v>
      </c>
      <c r="N140" s="11"/>
      <c r="O140" s="25">
        <f t="shared" si="48"/>
        <v>2.7986394422943484E-2</v>
      </c>
    </row>
    <row r="141" spans="1:15" ht="18">
      <c r="A141" s="20">
        <v>640</v>
      </c>
      <c r="B141" s="38" t="s">
        <v>97</v>
      </c>
      <c r="C141" s="24">
        <v>14025</v>
      </c>
      <c r="D141" s="24">
        <v>14515.875</v>
      </c>
      <c r="E141" s="24">
        <v>15023.930624999997</v>
      </c>
      <c r="F141" s="24">
        <v>15549.768196874997</v>
      </c>
      <c r="G141" s="24">
        <v>16016.261242781247</v>
      </c>
      <c r="H141" s="24">
        <v>16496.749080064685</v>
      </c>
      <c r="I141" s="24">
        <v>16876.174308906171</v>
      </c>
      <c r="J141" s="24">
        <v>17264.326318011012</v>
      </c>
      <c r="K141" s="24">
        <v>17661.405823325262</v>
      </c>
      <c r="L141" s="24">
        <v>18067.618157261742</v>
      </c>
      <c r="M141" s="24">
        <v>18483.173374878763</v>
      </c>
      <c r="N141" s="11"/>
      <c r="O141" s="25">
        <f t="shared" si="48"/>
        <v>2.7986394422943484E-2</v>
      </c>
    </row>
    <row r="142" spans="1:15" ht="18">
      <c r="A142" s="20">
        <v>648</v>
      </c>
      <c r="B142" s="38" t="s">
        <v>98</v>
      </c>
      <c r="C142" s="24">
        <v>77900</v>
      </c>
      <c r="D142" s="24">
        <v>189301.5</v>
      </c>
      <c r="E142" s="24">
        <v>196837.52786900365</v>
      </c>
      <c r="F142" s="24">
        <v>204669.18335133762</v>
      </c>
      <c r="G142" s="24">
        <v>211779.87111900415</v>
      </c>
      <c r="H142" s="24">
        <v>219132.99788771442</v>
      </c>
      <c r="I142" s="24">
        <v>225195.78127888025</v>
      </c>
      <c r="J142" s="24">
        <v>231421.53135015711</v>
      </c>
      <c r="K142" s="24">
        <v>237814.53735641611</v>
      </c>
      <c r="L142" s="24">
        <v>244379.19964887889</v>
      </c>
      <c r="M142" s="24">
        <v>251120.03251653333</v>
      </c>
      <c r="N142" s="11"/>
      <c r="O142" s="25">
        <f t="shared" si="48"/>
        <v>0.1241762091763996</v>
      </c>
    </row>
    <row r="143" spans="1:15" ht="18">
      <c r="A143" s="20">
        <v>700</v>
      </c>
      <c r="B143" s="38" t="s">
        <v>99</v>
      </c>
      <c r="C143" s="24">
        <v>83951</v>
      </c>
      <c r="D143" s="24">
        <v>86889.285000000003</v>
      </c>
      <c r="E143" s="24">
        <v>89930.409974999988</v>
      </c>
      <c r="F143" s="24">
        <v>93077.974324124982</v>
      </c>
      <c r="G143" s="24">
        <v>95870.31355384874</v>
      </c>
      <c r="H143" s="24">
        <v>98746.422960464202</v>
      </c>
      <c r="I143" s="24">
        <v>101017.59068855486</v>
      </c>
      <c r="J143" s="24">
        <v>103340.99527439161</v>
      </c>
      <c r="K143" s="24">
        <v>105717.83816570262</v>
      </c>
      <c r="L143" s="24">
        <v>108149.34844351377</v>
      </c>
      <c r="M143" s="24">
        <v>110636.78345771457</v>
      </c>
      <c r="N143" s="11"/>
      <c r="O143" s="25">
        <f t="shared" si="48"/>
        <v>2.7986394422943484E-2</v>
      </c>
    </row>
    <row r="144" spans="1:15" ht="18">
      <c r="A144" s="20"/>
      <c r="B144" s="40" t="s">
        <v>100</v>
      </c>
      <c r="C144" s="41">
        <f t="shared" ref="C144:M144" si="49">SUM(C128:C143)</f>
        <v>4759097</v>
      </c>
      <c r="D144" s="41">
        <f t="shared" si="49"/>
        <v>5143015.3950000005</v>
      </c>
      <c r="E144" s="41">
        <f t="shared" si="49"/>
        <v>5325131.4447179884</v>
      </c>
      <c r="F144" s="41">
        <f t="shared" si="49"/>
        <v>5513695.4240573617</v>
      </c>
      <c r="G144" s="41">
        <f t="shared" si="49"/>
        <v>5681356.1969165513</v>
      </c>
      <c r="H144" s="41">
        <f t="shared" si="49"/>
        <v>5854114.290265644</v>
      </c>
      <c r="I144" s="41">
        <f t="shared" si="49"/>
        <v>5991129.6267545046</v>
      </c>
      <c r="J144" s="41">
        <f t="shared" si="49"/>
        <v>6131350.8422623035</v>
      </c>
      <c r="K144" s="41">
        <f t="shared" si="49"/>
        <v>6274852.9261109056</v>
      </c>
      <c r="L144" s="41">
        <f t="shared" si="49"/>
        <v>6421712.621220991</v>
      </c>
      <c r="M144" s="41">
        <f t="shared" si="49"/>
        <v>6572008.4651082242</v>
      </c>
      <c r="N144" s="11"/>
      <c r="O144" s="42">
        <f t="shared" si="48"/>
        <v>3.2802678917639438E-2</v>
      </c>
    </row>
    <row r="145" spans="1:15" ht="18">
      <c r="A145" s="20"/>
      <c r="B145" s="38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11"/>
      <c r="O145" s="11"/>
    </row>
    <row r="146" spans="1:15" ht="18">
      <c r="A146" s="20"/>
      <c r="B146" s="18" t="s">
        <v>35</v>
      </c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11"/>
      <c r="O146" s="11"/>
    </row>
    <row r="147" spans="1:15" ht="18">
      <c r="A147" s="20" t="s">
        <v>121</v>
      </c>
      <c r="B147" s="38" t="s">
        <v>34</v>
      </c>
      <c r="C147" s="24">
        <v>839476</v>
      </c>
      <c r="D147" s="24">
        <v>896288</v>
      </c>
      <c r="E147" s="24">
        <v>1243937</v>
      </c>
      <c r="F147" s="24">
        <v>1243693</v>
      </c>
      <c r="G147" s="24">
        <v>1244839</v>
      </c>
      <c r="H147" s="24">
        <v>1244395</v>
      </c>
      <c r="I147" s="24">
        <v>1243518</v>
      </c>
      <c r="J147" s="24">
        <v>1244023</v>
      </c>
      <c r="K147" s="24">
        <v>1242956</v>
      </c>
      <c r="L147" s="24">
        <v>1243388</v>
      </c>
      <c r="M147" s="24">
        <v>1243218</v>
      </c>
      <c r="N147" s="11"/>
      <c r="O147" s="25">
        <f t="shared" ref="O147:O151" si="50">IFERROR(((M147/C147)^(1/COUNTA($D$14:$M$14)))-1,"―")</f>
        <v>4.0049238829557021E-2</v>
      </c>
    </row>
    <row r="148" spans="1:15" ht="18">
      <c r="A148" s="20">
        <v>810</v>
      </c>
      <c r="B148" s="38" t="s">
        <v>101</v>
      </c>
      <c r="C148" s="24">
        <v>39225</v>
      </c>
      <c r="D148" s="24">
        <v>39225</v>
      </c>
      <c r="E148" s="24">
        <v>39225</v>
      </c>
      <c r="F148" s="24">
        <v>39225</v>
      </c>
      <c r="G148" s="24">
        <v>39225</v>
      </c>
      <c r="H148" s="24">
        <v>39225</v>
      </c>
      <c r="I148" s="24">
        <v>39225</v>
      </c>
      <c r="J148" s="24">
        <v>39225</v>
      </c>
      <c r="K148" s="24">
        <v>39225</v>
      </c>
      <c r="L148" s="24">
        <v>39225</v>
      </c>
      <c r="M148" s="24">
        <v>39225</v>
      </c>
      <c r="N148" s="11"/>
      <c r="O148" s="25">
        <f t="shared" si="50"/>
        <v>0</v>
      </c>
    </row>
    <row r="149" spans="1:15" ht="18">
      <c r="A149" s="20" t="s">
        <v>122</v>
      </c>
      <c r="B149" s="38" t="s">
        <v>102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11"/>
      <c r="O149" s="25" t="str">
        <f t="shared" si="50"/>
        <v>―</v>
      </c>
    </row>
    <row r="150" spans="1:15" ht="18">
      <c r="A150" s="20">
        <v>930</v>
      </c>
      <c r="B150" s="38" t="s">
        <v>65</v>
      </c>
      <c r="C150" s="24">
        <v>59200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11"/>
      <c r="O150" s="25">
        <f t="shared" si="50"/>
        <v>-1</v>
      </c>
    </row>
    <row r="151" spans="1:15" ht="18">
      <c r="A151" s="11"/>
      <c r="B151" s="40" t="s">
        <v>103</v>
      </c>
      <c r="C151" s="41">
        <f t="shared" ref="C151:M151" si="51">SUM(C147:C150)</f>
        <v>937901</v>
      </c>
      <c r="D151" s="41">
        <f t="shared" si="51"/>
        <v>935513</v>
      </c>
      <c r="E151" s="41">
        <f t="shared" si="51"/>
        <v>1283162</v>
      </c>
      <c r="F151" s="41">
        <f t="shared" si="51"/>
        <v>1282918</v>
      </c>
      <c r="G151" s="41">
        <f t="shared" si="51"/>
        <v>1284064</v>
      </c>
      <c r="H151" s="41">
        <f t="shared" si="51"/>
        <v>1283620</v>
      </c>
      <c r="I151" s="41">
        <f t="shared" si="51"/>
        <v>1282743</v>
      </c>
      <c r="J151" s="41">
        <f t="shared" si="51"/>
        <v>1283248</v>
      </c>
      <c r="K151" s="41">
        <f t="shared" si="51"/>
        <v>1282181</v>
      </c>
      <c r="L151" s="41">
        <f t="shared" si="51"/>
        <v>1282613</v>
      </c>
      <c r="M151" s="41">
        <f t="shared" si="51"/>
        <v>1282443</v>
      </c>
      <c r="N151" s="11"/>
      <c r="O151" s="42">
        <f t="shared" si="50"/>
        <v>3.1782380473557525E-2</v>
      </c>
    </row>
    <row r="152" spans="1:15" ht="18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ht="18.75" thickBot="1">
      <c r="A153" s="11"/>
      <c r="B153" s="49" t="s">
        <v>104</v>
      </c>
      <c r="C153" s="30">
        <f t="shared" ref="C153:M153" si="52">SUM(C105,C115,C125,C144,C151)</f>
        <v>22997857.920000002</v>
      </c>
      <c r="D153" s="30">
        <f t="shared" si="52"/>
        <v>24634829.810300145</v>
      </c>
      <c r="E153" s="30">
        <f t="shared" si="52"/>
        <v>25823226.427196719</v>
      </c>
      <c r="F153" s="30">
        <f t="shared" si="52"/>
        <v>26605526.537561763</v>
      </c>
      <c r="G153" s="30">
        <f t="shared" si="52"/>
        <v>27353288.869801823</v>
      </c>
      <c r="H153" s="30">
        <f t="shared" si="52"/>
        <v>28099865.376503177</v>
      </c>
      <c r="I153" s="30">
        <f t="shared" si="52"/>
        <v>28819902.559274752</v>
      </c>
      <c r="J153" s="30">
        <f t="shared" si="52"/>
        <v>29560980.564124756</v>
      </c>
      <c r="K153" s="30">
        <f t="shared" si="52"/>
        <v>30321038.325018011</v>
      </c>
      <c r="L153" s="30">
        <f t="shared" si="52"/>
        <v>31103981.094569191</v>
      </c>
      <c r="M153" s="30">
        <f t="shared" si="52"/>
        <v>31908007.7341755</v>
      </c>
      <c r="N153" s="11"/>
      <c r="O153" s="31">
        <f t="shared" ref="O153" si="53">IFERROR(((M153/C153)^(1/COUNTA($D$14:$M$14)))-1,"―")</f>
        <v>3.3287629858835599E-2</v>
      </c>
    </row>
    <row r="154" spans="1:15" ht="18.75" thickTop="1">
      <c r="A154" s="11"/>
      <c r="B154" s="19"/>
      <c r="C154" s="19"/>
      <c r="D154" s="19"/>
      <c r="E154" s="19"/>
      <c r="F154" s="19"/>
      <c r="G154" s="19"/>
      <c r="H154" s="50"/>
      <c r="I154" s="19"/>
      <c r="J154" s="19"/>
      <c r="K154" s="19"/>
      <c r="L154" s="19"/>
      <c r="M154" s="19"/>
      <c r="N154" s="11"/>
      <c r="O154" s="11"/>
    </row>
    <row r="155" spans="1:15" ht="18.75" thickBot="1">
      <c r="A155" s="11"/>
      <c r="B155" s="29" t="s">
        <v>37</v>
      </c>
      <c r="C155" s="30">
        <f t="shared" ref="C155:M155" si="54">C93-C153</f>
        <v>147843.07999999821</v>
      </c>
      <c r="D155" s="30">
        <f t="shared" si="54"/>
        <v>66455.258252564818</v>
      </c>
      <c r="E155" s="30">
        <f t="shared" si="54"/>
        <v>-228435.35460781306</v>
      </c>
      <c r="F155" s="30">
        <f t="shared" si="54"/>
        <v>-78245.406284794211</v>
      </c>
      <c r="G155" s="30">
        <f t="shared" si="54"/>
        <v>143966.07131200284</v>
      </c>
      <c r="H155" s="30">
        <f t="shared" si="54"/>
        <v>127025.01535955444</v>
      </c>
      <c r="I155" s="30">
        <f t="shared" si="54"/>
        <v>157908.34179121628</v>
      </c>
      <c r="J155" s="30">
        <f t="shared" si="54"/>
        <v>189112.12760263309</v>
      </c>
      <c r="K155" s="30">
        <f t="shared" si="54"/>
        <v>223246.74332400411</v>
      </c>
      <c r="L155" s="30">
        <f t="shared" si="54"/>
        <v>257097.55982051045</v>
      </c>
      <c r="M155" s="30">
        <f t="shared" si="54"/>
        <v>293178.19467205182</v>
      </c>
      <c r="N155" s="11"/>
      <c r="O155" s="31">
        <f t="shared" ref="O155" si="55">IFERROR(((M155/C155)^(1/COUNTA($D$14:$M$14)))-1,"―")</f>
        <v>7.0860911989564901E-2</v>
      </c>
    </row>
    <row r="156" spans="1:15" ht="18.75" thickTop="1">
      <c r="A156" s="11"/>
      <c r="B156" s="19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11"/>
      <c r="O156" s="11"/>
    </row>
    <row r="157" spans="1:15" ht="18.75" thickBot="1">
      <c r="A157" s="11"/>
      <c r="B157" s="49" t="s">
        <v>38</v>
      </c>
      <c r="C157" s="30">
        <f>C48</f>
        <v>-1458741</v>
      </c>
      <c r="D157" s="30">
        <f t="shared" ref="D157:M157" si="56">C157+D155</f>
        <v>-1392285.7417474352</v>
      </c>
      <c r="E157" s="30">
        <f t="shared" si="56"/>
        <v>-1620721.0963552482</v>
      </c>
      <c r="F157" s="30">
        <f t="shared" si="56"/>
        <v>-1698966.5026400425</v>
      </c>
      <c r="G157" s="30">
        <f t="shared" si="56"/>
        <v>-1555000.4313280396</v>
      </c>
      <c r="H157" s="30">
        <f t="shared" si="56"/>
        <v>-1427975.4159684852</v>
      </c>
      <c r="I157" s="30">
        <f t="shared" si="56"/>
        <v>-1270067.0741772689</v>
      </c>
      <c r="J157" s="30">
        <f t="shared" si="56"/>
        <v>-1080954.9465746358</v>
      </c>
      <c r="K157" s="30">
        <f t="shared" si="56"/>
        <v>-857708.20325063169</v>
      </c>
      <c r="L157" s="30">
        <f t="shared" si="56"/>
        <v>-600610.64343012124</v>
      </c>
      <c r="M157" s="30">
        <f t="shared" si="56"/>
        <v>-307432.44875806943</v>
      </c>
      <c r="N157" s="11"/>
      <c r="O157" s="31">
        <f t="shared" ref="O157" si="57">IFERROR(((M157/C157)^(1/COUNTA($D$14:$M$14)))-1,"―")</f>
        <v>-0.14419040468610977</v>
      </c>
    </row>
    <row r="158" spans="1:15" ht="13.5" thickTop="1"/>
  </sheetData>
  <pageMargins left="0.7" right="0.7" top="0.75" bottom="0.75" header="0.3" footer="0.3"/>
  <pageSetup scale="46" fitToHeight="0" orientation="landscape" verticalDpi="1200" r:id="rId1"/>
  <headerFooter>
    <oddFooter>&amp;L&amp;14Morrisville School District&amp;R&amp;14&amp;K000000Baseline Scenario</oddFooter>
  </headerFooter>
  <rowBreaks count="2" manualBreakCount="2">
    <brk id="63" max="16383" man="1"/>
    <brk id="11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82C57-079B-4778-8A50-EFBF1BD625A6}">
  <sheetPr>
    <tabColor theme="8" tint="0.59999389629810485"/>
  </sheetPr>
  <dimension ref="A1:M95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/>
  <cols>
    <col min="1" max="1" width="40.5703125" customWidth="1"/>
    <col min="3" max="13" width="18.7109375" customWidth="1"/>
  </cols>
  <sheetData>
    <row r="1" spans="1:13" ht="18">
      <c r="A1" s="7"/>
      <c r="B1" s="8"/>
      <c r="C1" s="9" t="s">
        <v>0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10" t="s">
        <v>10</v>
      </c>
    </row>
    <row r="2" spans="1:13" ht="18">
      <c r="A2" s="13"/>
      <c r="B2" s="14"/>
      <c r="C2" s="15" t="s">
        <v>11</v>
      </c>
      <c r="D2" s="15" t="s">
        <v>12</v>
      </c>
      <c r="E2" s="15" t="s">
        <v>12</v>
      </c>
      <c r="F2" s="15" t="s">
        <v>12</v>
      </c>
      <c r="G2" s="15" t="s">
        <v>12</v>
      </c>
      <c r="H2" s="15" t="s">
        <v>12</v>
      </c>
      <c r="I2" s="15" t="s">
        <v>12</v>
      </c>
      <c r="J2" s="15" t="s">
        <v>12</v>
      </c>
      <c r="K2" s="15" t="s">
        <v>12</v>
      </c>
      <c r="L2" s="15" t="s">
        <v>12</v>
      </c>
      <c r="M2" s="16" t="s">
        <v>12</v>
      </c>
    </row>
    <row r="4" spans="1:13" ht="18">
      <c r="A4" s="18" t="s">
        <v>172</v>
      </c>
    </row>
    <row r="5" spans="1:13" ht="18">
      <c r="A5" s="38" t="s">
        <v>138</v>
      </c>
      <c r="E5" s="51">
        <v>61429146.787303112</v>
      </c>
      <c r="F5" s="24">
        <f t="shared" ref="F5:M6" si="0">E5*(1+F17)</f>
        <v>61367717.640515812</v>
      </c>
      <c r="G5" s="24">
        <f t="shared" si="0"/>
        <v>61306349.922875293</v>
      </c>
      <c r="H5" s="24">
        <f t="shared" si="0"/>
        <v>61245043.57295242</v>
      </c>
      <c r="I5" s="24">
        <f t="shared" si="0"/>
        <v>61183798.529379465</v>
      </c>
      <c r="J5" s="24">
        <f t="shared" si="0"/>
        <v>61122614.730850086</v>
      </c>
      <c r="K5" s="24">
        <f t="shared" si="0"/>
        <v>61061492.116119236</v>
      </c>
      <c r="L5" s="24">
        <f t="shared" si="0"/>
        <v>61000430.62400312</v>
      </c>
      <c r="M5" s="24">
        <f t="shared" si="0"/>
        <v>60939430.193379119</v>
      </c>
    </row>
    <row r="6" spans="1:13" ht="18">
      <c r="A6" s="38" t="s">
        <v>139</v>
      </c>
      <c r="E6" s="53">
        <v>263.03358275429997</v>
      </c>
      <c r="F6" s="54">
        <f t="shared" si="0"/>
        <v>275.92222830926067</v>
      </c>
      <c r="G6" s="54">
        <f t="shared" si="0"/>
        <v>289.44241749641441</v>
      </c>
      <c r="H6" s="54">
        <f t="shared" si="0"/>
        <v>298.99401727379603</v>
      </c>
      <c r="I6" s="54">
        <f t="shared" si="0"/>
        <v>308.86081984383128</v>
      </c>
      <c r="J6" s="54">
        <f t="shared" si="0"/>
        <v>319.05322689867768</v>
      </c>
      <c r="K6" s="54">
        <f t="shared" si="0"/>
        <v>329.581983386334</v>
      </c>
      <c r="L6" s="54">
        <f t="shared" si="0"/>
        <v>340.458188838083</v>
      </c>
      <c r="M6" s="54">
        <f t="shared" si="0"/>
        <v>351.69330906973971</v>
      </c>
    </row>
    <row r="7" spans="1:13" ht="18">
      <c r="A7" s="40" t="s">
        <v>140</v>
      </c>
      <c r="B7" s="41"/>
      <c r="C7" s="41"/>
      <c r="D7" s="41"/>
      <c r="E7" s="41">
        <f>E6/1000*E5</f>
        <v>16157928.565004133</v>
      </c>
      <c r="F7" s="41">
        <f>F6/1000*F5</f>
        <v>16932717.397624645</v>
      </c>
      <c r="G7" s="41">
        <f t="shared" ref="G7:M7" si="1">G6/1000*G5</f>
        <v>17744658.129558146</v>
      </c>
      <c r="H7" s="41">
        <f t="shared" si="1"/>
        <v>18311901.615985729</v>
      </c>
      <c r="I7" s="41">
        <f t="shared" si="1"/>
        <v>18897278.174943943</v>
      </c>
      <c r="J7" s="41">
        <f t="shared" si="1"/>
        <v>19501367.466362368</v>
      </c>
      <c r="K7" s="41">
        <f t="shared" si="1"/>
        <v>20124767.680159573</v>
      </c>
      <c r="L7" s="41">
        <f t="shared" si="1"/>
        <v>20768096.128591236</v>
      </c>
      <c r="M7" s="41">
        <f t="shared" si="1"/>
        <v>21431989.857533913</v>
      </c>
    </row>
    <row r="9" spans="1:13" ht="18">
      <c r="A9" s="38" t="s">
        <v>141</v>
      </c>
      <c r="E9" s="51">
        <v>487398</v>
      </c>
      <c r="F9" s="51">
        <v>487398</v>
      </c>
      <c r="G9" s="51">
        <v>487398</v>
      </c>
      <c r="H9" s="51">
        <v>487398</v>
      </c>
      <c r="I9" s="51">
        <v>487398</v>
      </c>
      <c r="J9" s="51">
        <v>487398</v>
      </c>
      <c r="K9" s="51">
        <v>487398</v>
      </c>
      <c r="L9" s="51">
        <v>487398</v>
      </c>
      <c r="M9" s="51">
        <v>487398</v>
      </c>
    </row>
    <row r="10" spans="1:13" ht="18">
      <c r="A10" s="40" t="s">
        <v>142</v>
      </c>
      <c r="B10" s="41"/>
      <c r="C10" s="41"/>
      <c r="D10" s="41"/>
      <c r="E10" s="41">
        <f>E7-E9</f>
        <v>15670530.565004133</v>
      </c>
      <c r="F10" s="41">
        <f t="shared" ref="F10:M10" si="2">F7-F9</f>
        <v>16445319.397624645</v>
      </c>
      <c r="G10" s="41">
        <f t="shared" si="2"/>
        <v>17257260.129558146</v>
      </c>
      <c r="H10" s="41">
        <f t="shared" si="2"/>
        <v>17824503.615985729</v>
      </c>
      <c r="I10" s="41">
        <f t="shared" si="2"/>
        <v>18409880.174943943</v>
      </c>
      <c r="J10" s="41">
        <f t="shared" si="2"/>
        <v>19013969.466362368</v>
      </c>
      <c r="K10" s="41">
        <f t="shared" si="2"/>
        <v>19637369.680159573</v>
      </c>
      <c r="L10" s="41">
        <f t="shared" si="2"/>
        <v>20280698.128591236</v>
      </c>
      <c r="M10" s="41">
        <f t="shared" si="2"/>
        <v>20944591.857533913</v>
      </c>
    </row>
    <row r="12" spans="1:13" ht="18">
      <c r="A12" s="38" t="s">
        <v>143</v>
      </c>
      <c r="E12" s="55">
        <v>0.97</v>
      </c>
      <c r="F12" s="55">
        <v>0.97</v>
      </c>
      <c r="G12" s="55">
        <v>0.97</v>
      </c>
      <c r="H12" s="55">
        <v>0.97</v>
      </c>
      <c r="I12" s="55">
        <v>0.97</v>
      </c>
      <c r="J12" s="55">
        <v>0.97</v>
      </c>
      <c r="K12" s="55">
        <v>0.97</v>
      </c>
      <c r="L12" s="55">
        <v>0.97</v>
      </c>
      <c r="M12" s="55">
        <v>0.97</v>
      </c>
    </row>
    <row r="13" spans="1:13" ht="18">
      <c r="A13" s="40" t="s">
        <v>144</v>
      </c>
      <c r="B13" s="41"/>
      <c r="C13" s="41"/>
      <c r="D13" s="41"/>
      <c r="E13" s="41">
        <f>E10*E12</f>
        <v>15200414.648054007</v>
      </c>
      <c r="F13" s="41">
        <f t="shared" ref="F13:M13" si="3">F10*F12</f>
        <v>15951959.815695906</v>
      </c>
      <c r="G13" s="41">
        <f t="shared" si="3"/>
        <v>16739542.325671401</v>
      </c>
      <c r="H13" s="41">
        <f t="shared" si="3"/>
        <v>17289768.507506158</v>
      </c>
      <c r="I13" s="41">
        <f t="shared" si="3"/>
        <v>17857583.769695625</v>
      </c>
      <c r="J13" s="41">
        <f t="shared" si="3"/>
        <v>18443550.382371496</v>
      </c>
      <c r="K13" s="41">
        <f t="shared" si="3"/>
        <v>19048248.589754786</v>
      </c>
      <c r="L13" s="41">
        <f t="shared" si="3"/>
        <v>19672277.184733499</v>
      </c>
      <c r="M13" s="41">
        <f t="shared" si="3"/>
        <v>20316254.101807896</v>
      </c>
    </row>
    <row r="16" spans="1:13" ht="18">
      <c r="A16" s="21" t="s">
        <v>145</v>
      </c>
    </row>
    <row r="17" spans="1:13" ht="18">
      <c r="A17" s="38" t="s">
        <v>138</v>
      </c>
      <c r="F17" s="55">
        <v>-1E-3</v>
      </c>
      <c r="G17" s="55">
        <v>-1E-3</v>
      </c>
      <c r="H17" s="55">
        <v>-1E-3</v>
      </c>
      <c r="I17" s="55">
        <v>-1E-3</v>
      </c>
      <c r="J17" s="55">
        <v>-1E-3</v>
      </c>
      <c r="K17" s="55">
        <v>-1E-3</v>
      </c>
      <c r="L17" s="55">
        <v>-1E-3</v>
      </c>
      <c r="M17" s="55">
        <v>-1E-3</v>
      </c>
    </row>
    <row r="18" spans="1:13" ht="18">
      <c r="A18" s="38" t="s">
        <v>146</v>
      </c>
      <c r="F18" s="55">
        <v>4.9000000000000002E-2</v>
      </c>
      <c r="G18" s="55">
        <v>4.9000000000000002E-2</v>
      </c>
      <c r="H18" s="55">
        <v>3.3000000000000002E-2</v>
      </c>
      <c r="I18" s="55">
        <v>3.3000000000000002E-2</v>
      </c>
      <c r="J18" s="55">
        <v>3.3000000000000002E-2</v>
      </c>
      <c r="K18" s="55">
        <v>3.3000000000000002E-2</v>
      </c>
      <c r="L18" s="55">
        <v>3.3000000000000002E-2</v>
      </c>
      <c r="M18" s="55">
        <v>3.3000000000000002E-2</v>
      </c>
    </row>
    <row r="21" spans="1:13" ht="18">
      <c r="A21" s="18" t="s">
        <v>147</v>
      </c>
    </row>
    <row r="22" spans="1:13" ht="18">
      <c r="A22" s="38" t="s">
        <v>148</v>
      </c>
      <c r="E22" s="24">
        <f>'MSD Baseline'!E54</f>
        <v>15200414.643029183</v>
      </c>
      <c r="F22" s="24">
        <f>'MSD Baseline'!F54</f>
        <v>15951959.787203196</v>
      </c>
      <c r="G22" s="24">
        <f>'MSD Baseline'!G54</f>
        <v>16739542.272609511</v>
      </c>
      <c r="H22" s="24">
        <f>'MSD Baseline'!H54</f>
        <v>17289768.437132403</v>
      </c>
      <c r="I22" s="24">
        <f>'MSD Baseline'!I54</f>
        <v>17857583.681472734</v>
      </c>
      <c r="J22" s="24">
        <f>'MSD Baseline'!J54</f>
        <v>18443550.275745016</v>
      </c>
      <c r="K22" s="24">
        <f>'MSD Baseline'!K54</f>
        <v>19048248.4641525</v>
      </c>
      <c r="L22" s="24">
        <f>'MSD Baseline'!L54</f>
        <v>19672277.0395649</v>
      </c>
      <c r="M22" s="24">
        <f>'MSD Baseline'!M54</f>
        <v>20316253.93646358</v>
      </c>
    </row>
    <row r="23" spans="1:13" ht="18">
      <c r="A23" s="38" t="s">
        <v>149</v>
      </c>
      <c r="E23" s="24">
        <f>E13</f>
        <v>15200414.648054007</v>
      </c>
      <c r="F23" s="24">
        <f t="shared" ref="F23:M23" si="4">F13</f>
        <v>15951959.815695906</v>
      </c>
      <c r="G23" s="24">
        <f t="shared" si="4"/>
        <v>16739542.325671401</v>
      </c>
      <c r="H23" s="24">
        <f t="shared" si="4"/>
        <v>17289768.507506158</v>
      </c>
      <c r="I23" s="24">
        <f t="shared" si="4"/>
        <v>17857583.769695625</v>
      </c>
      <c r="J23" s="24">
        <f t="shared" si="4"/>
        <v>18443550.382371496</v>
      </c>
      <c r="K23" s="24">
        <f t="shared" si="4"/>
        <v>19048248.589754786</v>
      </c>
      <c r="L23" s="24">
        <f t="shared" si="4"/>
        <v>19672277.184733499</v>
      </c>
      <c r="M23" s="24">
        <f t="shared" si="4"/>
        <v>20316254.101807896</v>
      </c>
    </row>
    <row r="24" spans="1:13" ht="18">
      <c r="A24" s="40" t="s">
        <v>150</v>
      </c>
      <c r="B24" s="41"/>
      <c r="C24" s="41"/>
      <c r="D24" s="41"/>
      <c r="E24" s="41">
        <f>E23-E22</f>
        <v>5.0248242914676666E-3</v>
      </c>
      <c r="F24" s="41">
        <f t="shared" ref="F24:M24" si="5">F23-F22</f>
        <v>2.8492709621787071E-2</v>
      </c>
      <c r="G24" s="41">
        <f t="shared" si="5"/>
        <v>5.3061889484524727E-2</v>
      </c>
      <c r="H24" s="41">
        <f t="shared" si="5"/>
        <v>7.0373754948377609E-2</v>
      </c>
      <c r="I24" s="41">
        <f t="shared" si="5"/>
        <v>8.8222891092300415E-2</v>
      </c>
      <c r="J24" s="41">
        <f t="shared" si="5"/>
        <v>0.1066264808177948</v>
      </c>
      <c r="K24" s="41">
        <f t="shared" si="5"/>
        <v>0.12560228630900383</v>
      </c>
      <c r="L24" s="41">
        <f t="shared" si="5"/>
        <v>0.14516859874129295</v>
      </c>
      <c r="M24" s="41">
        <f t="shared" si="5"/>
        <v>0.16534431651234627</v>
      </c>
    </row>
    <row r="26" spans="1:13">
      <c r="E26" s="57"/>
      <c r="F26" s="57"/>
      <c r="G26" s="57"/>
      <c r="H26" s="57"/>
      <c r="I26" s="57"/>
      <c r="J26" s="57"/>
      <c r="K26" s="57"/>
      <c r="L26" s="57"/>
      <c r="M26" s="57"/>
    </row>
    <row r="27" spans="1:13">
      <c r="E27" s="57"/>
      <c r="F27" s="57"/>
      <c r="G27" s="57"/>
      <c r="H27" s="57"/>
      <c r="I27" s="57"/>
      <c r="J27" s="57"/>
      <c r="K27" s="57"/>
      <c r="L27" s="57"/>
      <c r="M27" s="57"/>
    </row>
    <row r="30" spans="1:13" ht="18">
      <c r="A30" s="18" t="s">
        <v>171</v>
      </c>
    </row>
    <row r="31" spans="1:13" ht="18">
      <c r="A31" s="38" t="s">
        <v>151</v>
      </c>
      <c r="E31" s="51">
        <v>414</v>
      </c>
      <c r="F31" s="51">
        <v>429</v>
      </c>
      <c r="G31" s="51">
        <v>444</v>
      </c>
      <c r="H31" s="51">
        <v>459</v>
      </c>
      <c r="I31" s="51">
        <v>471</v>
      </c>
      <c r="J31" s="51">
        <v>477</v>
      </c>
      <c r="K31" s="51">
        <v>477</v>
      </c>
      <c r="L31" s="51">
        <v>477</v>
      </c>
      <c r="M31" s="51">
        <v>477</v>
      </c>
    </row>
    <row r="32" spans="1:13" ht="18">
      <c r="A32" s="38" t="s">
        <v>152</v>
      </c>
      <c r="E32" s="56">
        <v>13963.702396619075</v>
      </c>
      <c r="F32" s="56">
        <v>13782.955812115455</v>
      </c>
      <c r="G32" s="56">
        <v>13806.712855331145</v>
      </c>
      <c r="H32" s="56">
        <v>13843.966894272204</v>
      </c>
      <c r="I32" s="56">
        <v>13988.84086819896</v>
      </c>
      <c r="J32" s="56">
        <v>13653.60735696508</v>
      </c>
      <c r="K32" s="56">
        <v>14112.060744116012</v>
      </c>
      <c r="L32" s="56">
        <v>14529.335481300621</v>
      </c>
      <c r="M32" s="56">
        <v>14959.325265542135</v>
      </c>
    </row>
    <row r="33" spans="1:13" ht="18">
      <c r="A33" s="40" t="s">
        <v>150</v>
      </c>
      <c r="B33" s="41"/>
      <c r="C33" s="41"/>
      <c r="D33" s="41"/>
      <c r="E33" s="41">
        <f>E31*E32</f>
        <v>5780972.7922002971</v>
      </c>
      <c r="F33" s="41">
        <f t="shared" ref="F33:M33" si="6">F31*F32</f>
        <v>5912888.04339753</v>
      </c>
      <c r="G33" s="41">
        <f t="shared" si="6"/>
        <v>6130180.5077670282</v>
      </c>
      <c r="H33" s="41">
        <f t="shared" si="6"/>
        <v>6354380.8044709414</v>
      </c>
      <c r="I33" s="41">
        <f t="shared" si="6"/>
        <v>6588744.0489217099</v>
      </c>
      <c r="J33" s="41">
        <f t="shared" si="6"/>
        <v>6512770.7092723427</v>
      </c>
      <c r="K33" s="41">
        <f t="shared" si="6"/>
        <v>6731452.974943338</v>
      </c>
      <c r="L33" s="41">
        <f t="shared" si="6"/>
        <v>6930493.0245803958</v>
      </c>
      <c r="M33" s="41">
        <f t="shared" si="6"/>
        <v>7135598.1516635986</v>
      </c>
    </row>
    <row r="39" spans="1:13" ht="18">
      <c r="A39" s="18" t="s">
        <v>173</v>
      </c>
      <c r="E39" s="57"/>
      <c r="F39" s="57"/>
      <c r="G39" s="57"/>
      <c r="H39" s="57"/>
      <c r="I39" s="57"/>
      <c r="J39" s="57"/>
      <c r="K39" s="57"/>
      <c r="L39" s="57"/>
      <c r="M39" s="57"/>
    </row>
    <row r="40" spans="1:13" ht="18">
      <c r="A40" s="18" t="s">
        <v>153</v>
      </c>
    </row>
    <row r="41" spans="1:13" ht="18">
      <c r="A41" s="38" t="s">
        <v>69</v>
      </c>
      <c r="E41" s="51">
        <v>33</v>
      </c>
      <c r="F41" s="51">
        <v>33</v>
      </c>
      <c r="G41" s="51">
        <v>33</v>
      </c>
      <c r="H41" s="51">
        <v>33</v>
      </c>
      <c r="I41" s="51">
        <v>33</v>
      </c>
      <c r="J41" s="51">
        <v>32</v>
      </c>
      <c r="K41" s="51">
        <v>32</v>
      </c>
      <c r="L41" s="51">
        <v>32</v>
      </c>
      <c r="M41" s="51">
        <v>32</v>
      </c>
    </row>
    <row r="42" spans="1:13" ht="18">
      <c r="A42" s="38" t="s">
        <v>175</v>
      </c>
      <c r="E42" s="51">
        <v>2</v>
      </c>
      <c r="F42" s="51">
        <v>2</v>
      </c>
      <c r="G42" s="51">
        <v>2</v>
      </c>
      <c r="H42" s="51">
        <v>2</v>
      </c>
      <c r="I42" s="51">
        <v>2</v>
      </c>
      <c r="J42" s="51">
        <v>2</v>
      </c>
      <c r="K42" s="51">
        <v>2</v>
      </c>
      <c r="L42" s="51">
        <v>2</v>
      </c>
      <c r="M42" s="51">
        <v>2</v>
      </c>
    </row>
    <row r="43" spans="1:13" ht="18">
      <c r="A43" s="38" t="s">
        <v>154</v>
      </c>
      <c r="E43" s="51">
        <v>13</v>
      </c>
      <c r="F43" s="51">
        <v>13</v>
      </c>
      <c r="G43" s="51">
        <v>13</v>
      </c>
      <c r="H43" s="51">
        <v>13</v>
      </c>
      <c r="I43" s="51">
        <v>13</v>
      </c>
      <c r="J43" s="51">
        <v>13</v>
      </c>
      <c r="K43" s="51">
        <v>13</v>
      </c>
      <c r="L43" s="51">
        <v>13</v>
      </c>
      <c r="M43" s="51">
        <v>13</v>
      </c>
    </row>
    <row r="44" spans="1:13" ht="18">
      <c r="A44" s="38" t="s">
        <v>155</v>
      </c>
      <c r="E44" s="51">
        <v>1</v>
      </c>
      <c r="F44" s="51">
        <v>1</v>
      </c>
      <c r="G44" s="51">
        <v>1</v>
      </c>
      <c r="H44" s="51">
        <v>1</v>
      </c>
      <c r="I44" s="51">
        <v>1</v>
      </c>
      <c r="J44" s="51">
        <v>1</v>
      </c>
      <c r="K44" s="51">
        <v>1</v>
      </c>
      <c r="L44" s="51">
        <v>1</v>
      </c>
      <c r="M44" s="51">
        <v>1</v>
      </c>
    </row>
    <row r="45" spans="1:13" ht="18">
      <c r="A45" s="38" t="s">
        <v>174</v>
      </c>
      <c r="E45" s="51">
        <v>1</v>
      </c>
      <c r="F45" s="51">
        <v>1</v>
      </c>
      <c r="G45" s="51">
        <v>1</v>
      </c>
      <c r="H45" s="51">
        <v>1</v>
      </c>
      <c r="I45" s="51">
        <v>1</v>
      </c>
      <c r="J45" s="51">
        <v>1</v>
      </c>
      <c r="K45" s="51">
        <v>1</v>
      </c>
      <c r="L45" s="51">
        <v>1</v>
      </c>
      <c r="M45" s="51">
        <v>1</v>
      </c>
    </row>
    <row r="46" spans="1:13" ht="18">
      <c r="A46" s="38" t="s">
        <v>74</v>
      </c>
      <c r="E46" s="51">
        <v>1</v>
      </c>
      <c r="F46" s="51">
        <v>1</v>
      </c>
      <c r="G46" s="51">
        <v>1</v>
      </c>
      <c r="H46" s="51">
        <v>2</v>
      </c>
      <c r="I46" s="51">
        <v>2</v>
      </c>
      <c r="J46" s="51">
        <v>2</v>
      </c>
      <c r="K46" s="51">
        <v>2</v>
      </c>
      <c r="L46" s="51">
        <v>2</v>
      </c>
      <c r="M46" s="51">
        <v>2</v>
      </c>
    </row>
    <row r="47" spans="1:13" ht="18">
      <c r="A47" s="40" t="s">
        <v>156</v>
      </c>
      <c r="B47" s="41"/>
      <c r="C47" s="41"/>
      <c r="D47" s="41"/>
      <c r="E47" s="41">
        <f>SUM(E41:E46)</f>
        <v>51</v>
      </c>
      <c r="F47" s="41">
        <f>SUM(F41:F46)</f>
        <v>51</v>
      </c>
      <c r="G47" s="41">
        <f>SUM(G41:G46)</f>
        <v>51</v>
      </c>
      <c r="H47" s="41">
        <f>SUM(H41:H46)</f>
        <v>52</v>
      </c>
      <c r="I47" s="41">
        <f>SUM(I41:I46)</f>
        <v>52</v>
      </c>
      <c r="J47" s="41">
        <f>SUM(J41:J46)</f>
        <v>51</v>
      </c>
      <c r="K47" s="41">
        <f>SUM(K41:K46)</f>
        <v>51</v>
      </c>
      <c r="L47" s="41">
        <f>SUM(L41:L46)</f>
        <v>51</v>
      </c>
      <c r="M47" s="41">
        <f>SUM(M41:M46)</f>
        <v>51</v>
      </c>
    </row>
    <row r="49" spans="1:13" ht="18">
      <c r="A49" s="18" t="s">
        <v>157</v>
      </c>
    </row>
    <row r="50" spans="1:13" ht="18">
      <c r="A50" s="38" t="s">
        <v>69</v>
      </c>
      <c r="D50" s="64"/>
      <c r="E50" s="51">
        <v>86091.364092816904</v>
      </c>
      <c r="F50" s="51">
        <v>88674.10501560141</v>
      </c>
      <c r="G50" s="51">
        <v>91334.328166069448</v>
      </c>
      <c r="H50" s="51">
        <v>94074.358011051532</v>
      </c>
      <c r="I50" s="51">
        <v>96896.588751383082</v>
      </c>
      <c r="J50" s="51">
        <v>99803.486413924576</v>
      </c>
      <c r="K50" s="51">
        <v>102797.59100634232</v>
      </c>
      <c r="L50" s="51">
        <v>105881.5187365326</v>
      </c>
      <c r="M50" s="51">
        <v>109057.96429862858</v>
      </c>
    </row>
    <row r="51" spans="1:13" ht="18">
      <c r="A51" s="38" t="s">
        <v>175</v>
      </c>
      <c r="D51" s="64"/>
      <c r="E51" s="51">
        <v>101581.175</v>
      </c>
      <c r="F51" s="51">
        <v>104628.61025000001</v>
      </c>
      <c r="G51" s="51">
        <v>107767.46855750002</v>
      </c>
      <c r="H51" s="51">
        <v>111000.49261422502</v>
      </c>
      <c r="I51" s="51">
        <v>114330.50739265177</v>
      </c>
      <c r="J51" s="51">
        <v>117760.42261443131</v>
      </c>
      <c r="K51" s="51">
        <v>121293.23529286425</v>
      </c>
      <c r="L51" s="51">
        <v>124932.03235165018</v>
      </c>
      <c r="M51" s="51">
        <v>128679.99332219969</v>
      </c>
    </row>
    <row r="52" spans="1:13" ht="18">
      <c r="A52" s="38" t="s">
        <v>154</v>
      </c>
      <c r="D52" s="64"/>
      <c r="E52" s="51">
        <v>30026.92</v>
      </c>
      <c r="F52" s="51">
        <v>30927.727599999998</v>
      </c>
      <c r="G52" s="51">
        <v>31855.559427999997</v>
      </c>
      <c r="H52" s="51">
        <v>32811.226210839995</v>
      </c>
      <c r="I52" s="51">
        <v>33795.562997165202</v>
      </c>
      <c r="J52" s="51">
        <v>34809.429887080158</v>
      </c>
      <c r="K52" s="51">
        <v>35853.712783692565</v>
      </c>
      <c r="L52" s="51">
        <v>36929.32416720334</v>
      </c>
      <c r="M52" s="51">
        <v>38037.203892219441</v>
      </c>
    </row>
    <row r="53" spans="1:13" ht="18">
      <c r="A53" s="38" t="s">
        <v>155</v>
      </c>
      <c r="D53" s="64"/>
      <c r="E53" s="51">
        <v>41093.25</v>
      </c>
      <c r="F53" s="51">
        <v>42326.047500000001</v>
      </c>
      <c r="G53" s="51">
        <v>43595.828925000002</v>
      </c>
      <c r="H53" s="51">
        <v>44903.703792750006</v>
      </c>
      <c r="I53" s="51">
        <v>46250.814906532505</v>
      </c>
      <c r="J53" s="51">
        <v>47638.339353728479</v>
      </c>
      <c r="K53" s="51">
        <v>49067.489534340333</v>
      </c>
      <c r="L53" s="51">
        <v>50539.514220370547</v>
      </c>
      <c r="M53" s="51">
        <v>52055.699646981666</v>
      </c>
    </row>
    <row r="54" spans="1:13" ht="18">
      <c r="A54" s="38" t="s">
        <v>174</v>
      </c>
      <c r="D54" s="64"/>
      <c r="E54" s="51">
        <v>44304</v>
      </c>
      <c r="F54" s="51">
        <v>45633.120000000003</v>
      </c>
      <c r="G54" s="51">
        <v>47002.113600000004</v>
      </c>
      <c r="H54" s="51">
        <v>48412.177008000006</v>
      </c>
      <c r="I54" s="51">
        <v>49864.542318240005</v>
      </c>
      <c r="J54" s="51">
        <v>51360.478587787205</v>
      </c>
      <c r="K54" s="51">
        <v>52901.292945420821</v>
      </c>
      <c r="L54" s="51">
        <v>54488.331733783445</v>
      </c>
      <c r="M54" s="51">
        <v>56122.981685796949</v>
      </c>
    </row>
    <row r="55" spans="1:13" ht="18">
      <c r="A55" s="38" t="s">
        <v>74</v>
      </c>
      <c r="D55" s="64"/>
      <c r="E55" s="51">
        <v>35799.589117830517</v>
      </c>
      <c r="F55" s="51">
        <v>36873.576791365427</v>
      </c>
      <c r="G55" s="51">
        <v>37979.784095106392</v>
      </c>
      <c r="H55" s="51">
        <v>39119.177617959591</v>
      </c>
      <c r="I55" s="51">
        <v>40292.752946498375</v>
      </c>
      <c r="J55" s="51">
        <v>41501.53553489333</v>
      </c>
      <c r="K55" s="51">
        <v>42746.581600940124</v>
      </c>
      <c r="L55" s="51">
        <v>44028.979048968336</v>
      </c>
      <c r="M55" s="51">
        <v>45349.848420437382</v>
      </c>
    </row>
    <row r="57" spans="1:13" ht="18">
      <c r="A57" s="18" t="s">
        <v>158</v>
      </c>
    </row>
    <row r="58" spans="1:13" ht="18">
      <c r="A58" s="38" t="s">
        <v>69</v>
      </c>
      <c r="E58" s="24">
        <f>-E41*E50</f>
        <v>-2841015.015062958</v>
      </c>
      <c r="F58" s="24">
        <f>-F41*F50</f>
        <v>-2926245.4655148466</v>
      </c>
      <c r="G58" s="24">
        <f>-G41*G50</f>
        <v>-3014032.8294802918</v>
      </c>
      <c r="H58" s="24">
        <f>-H41*H50</f>
        <v>-3104453.8143647006</v>
      </c>
      <c r="I58" s="24">
        <f>-I41*I50</f>
        <v>-3197587.4287956418</v>
      </c>
      <c r="J58" s="24">
        <f>-J41*J50</f>
        <v>-3193711.5652455864</v>
      </c>
      <c r="K58" s="24">
        <f>-K41*K50</f>
        <v>-3289522.9122029543</v>
      </c>
      <c r="L58" s="24">
        <f>-L41*L50</f>
        <v>-3388208.5995690431</v>
      </c>
      <c r="M58" s="24">
        <f>-M41*M50</f>
        <v>-3489854.8575561144</v>
      </c>
    </row>
    <row r="59" spans="1:13" ht="18">
      <c r="A59" s="38" t="s">
        <v>175</v>
      </c>
      <c r="E59" s="24">
        <f>-E42*E51</f>
        <v>-203162.35</v>
      </c>
      <c r="F59" s="24">
        <f>-F42*F51</f>
        <v>-209257.22050000002</v>
      </c>
      <c r="G59" s="24">
        <f>-G42*G51</f>
        <v>-215534.93711500004</v>
      </c>
      <c r="H59" s="24">
        <f>-H42*H51</f>
        <v>-222000.98522845004</v>
      </c>
      <c r="I59" s="24">
        <f>-I42*I51</f>
        <v>-228661.01478530353</v>
      </c>
      <c r="J59" s="24">
        <f>-J42*J51</f>
        <v>-235520.84522886263</v>
      </c>
      <c r="K59" s="24">
        <f>-K42*K51</f>
        <v>-242586.4705857285</v>
      </c>
      <c r="L59" s="24">
        <f>-L42*L51</f>
        <v>-249864.06470330036</v>
      </c>
      <c r="M59" s="24">
        <f>-M42*M51</f>
        <v>-257359.98664439938</v>
      </c>
    </row>
    <row r="60" spans="1:13" ht="18">
      <c r="A60" s="38" t="s">
        <v>154</v>
      </c>
      <c r="E60" s="24">
        <f>-E43*E52</f>
        <v>-390349.95999999996</v>
      </c>
      <c r="F60" s="24">
        <f>-F43*F52</f>
        <v>-402060.45879999996</v>
      </c>
      <c r="G60" s="24">
        <f>-G43*G52</f>
        <v>-414122.27256399998</v>
      </c>
      <c r="H60" s="24">
        <f>-H43*H52</f>
        <v>-426545.94074091996</v>
      </c>
      <c r="I60" s="24">
        <f>-I43*I52</f>
        <v>-439342.31896314764</v>
      </c>
      <c r="J60" s="24">
        <f>-J43*J52</f>
        <v>-452522.58853204205</v>
      </c>
      <c r="K60" s="24">
        <f>-K43*K52</f>
        <v>-466098.26618800336</v>
      </c>
      <c r="L60" s="24">
        <f>-L43*L52</f>
        <v>-480081.21417364344</v>
      </c>
      <c r="M60" s="24">
        <f>-M43*M52</f>
        <v>-494483.65059885272</v>
      </c>
    </row>
    <row r="61" spans="1:13" ht="18">
      <c r="A61" s="38" t="s">
        <v>155</v>
      </c>
      <c r="E61" s="24">
        <f>-E44*E53</f>
        <v>-41093.25</v>
      </c>
      <c r="F61" s="24">
        <f>-F44*F53</f>
        <v>-42326.047500000001</v>
      </c>
      <c r="G61" s="24">
        <f>-G44*G53</f>
        <v>-43595.828925000002</v>
      </c>
      <c r="H61" s="24">
        <f>-H44*H53</f>
        <v>-44903.703792750006</v>
      </c>
      <c r="I61" s="24">
        <f>-I44*I53</f>
        <v>-46250.814906532505</v>
      </c>
      <c r="J61" s="24">
        <f>-J44*J53</f>
        <v>-47638.339353728479</v>
      </c>
      <c r="K61" s="24">
        <f>-K44*K53</f>
        <v>-49067.489534340333</v>
      </c>
      <c r="L61" s="24">
        <f>-L44*L53</f>
        <v>-50539.514220370547</v>
      </c>
      <c r="M61" s="24">
        <f>-M44*M53</f>
        <v>-52055.699646981666</v>
      </c>
    </row>
    <row r="62" spans="1:13" ht="18">
      <c r="A62" s="38" t="s">
        <v>174</v>
      </c>
      <c r="E62" s="24">
        <f>-E45*E54</f>
        <v>-44304</v>
      </c>
      <c r="F62" s="24">
        <f>-F45*F54</f>
        <v>-45633.120000000003</v>
      </c>
      <c r="G62" s="24">
        <f>-G45*G54</f>
        <v>-47002.113600000004</v>
      </c>
      <c r="H62" s="24">
        <f>-H45*H54</f>
        <v>-48412.177008000006</v>
      </c>
      <c r="I62" s="24">
        <f>-I45*I54</f>
        <v>-49864.542318240005</v>
      </c>
      <c r="J62" s="24">
        <f>-J45*J54</f>
        <v>-51360.478587787205</v>
      </c>
      <c r="K62" s="24">
        <f>-K45*K54</f>
        <v>-52901.292945420821</v>
      </c>
      <c r="L62" s="24">
        <f>-L45*L54</f>
        <v>-54488.331733783445</v>
      </c>
      <c r="M62" s="24">
        <f>-M45*M54</f>
        <v>-56122.981685796949</v>
      </c>
    </row>
    <row r="63" spans="1:13" ht="18">
      <c r="A63" s="38" t="s">
        <v>74</v>
      </c>
      <c r="E63" s="24">
        <f>-E46*E55</f>
        <v>-35799.589117830517</v>
      </c>
      <c r="F63" s="24">
        <f>-F46*F55</f>
        <v>-36873.576791365427</v>
      </c>
      <c r="G63" s="24">
        <f>-G46*G55</f>
        <v>-37979.784095106392</v>
      </c>
      <c r="H63" s="24">
        <f>-H46*H55</f>
        <v>-78238.355235919182</v>
      </c>
      <c r="I63" s="24">
        <f>-I46*I55</f>
        <v>-80585.505892996749</v>
      </c>
      <c r="J63" s="24">
        <f>-J46*J55</f>
        <v>-83003.07106978666</v>
      </c>
      <c r="K63" s="24">
        <f>-K46*K55</f>
        <v>-85493.163201880248</v>
      </c>
      <c r="L63" s="24">
        <f>-L46*L55</f>
        <v>-88057.958097936673</v>
      </c>
      <c r="M63" s="24">
        <f>-M46*M55</f>
        <v>-90699.696840874763</v>
      </c>
    </row>
    <row r="64" spans="1:13" ht="18">
      <c r="A64" s="40" t="s">
        <v>159</v>
      </c>
      <c r="B64" s="41"/>
      <c r="C64" s="41"/>
      <c r="D64" s="41"/>
      <c r="E64" s="41">
        <f>SUM(E58:E63)</f>
        <v>-3555724.1641807887</v>
      </c>
      <c r="F64" s="41">
        <f>SUM(F58:F63)</f>
        <v>-3662395.8891062122</v>
      </c>
      <c r="G64" s="41">
        <f>SUM(G58:G63)</f>
        <v>-3772267.7657793979</v>
      </c>
      <c r="H64" s="41">
        <f>SUM(H58:H63)</f>
        <v>-3924554.9763707402</v>
      </c>
      <c r="I64" s="41">
        <f>SUM(I58:I63)</f>
        <v>-4042291.6256618621</v>
      </c>
      <c r="J64" s="41">
        <f>SUM(J58:J63)</f>
        <v>-4063756.8880177937</v>
      </c>
      <c r="K64" s="41">
        <f>SUM(K58:K63)</f>
        <v>-4185669.5946583278</v>
      </c>
      <c r="L64" s="41">
        <f>SUM(L58:L63)</f>
        <v>-4311239.6824980779</v>
      </c>
      <c r="M64" s="41">
        <f>SUM(M58:M63)</f>
        <v>-4440576.8729730193</v>
      </c>
    </row>
    <row r="66" spans="1:13" ht="18">
      <c r="A66" s="18" t="s">
        <v>160</v>
      </c>
    </row>
    <row r="67" spans="1:13" ht="18">
      <c r="A67" s="38" t="s">
        <v>79</v>
      </c>
      <c r="E67" s="24">
        <f>E$64*E72</f>
        <v>-272012.89855983033</v>
      </c>
      <c r="F67" s="24">
        <f t="shared" ref="F67:M68" si="7">F$64*F72</f>
        <v>-280173.28551662521</v>
      </c>
      <c r="G67" s="24">
        <f t="shared" si="7"/>
        <v>-288578.48408212396</v>
      </c>
      <c r="H67" s="24">
        <f t="shared" si="7"/>
        <v>-300228.45569236163</v>
      </c>
      <c r="I67" s="24">
        <f t="shared" si="7"/>
        <v>-309235.30936313246</v>
      </c>
      <c r="J67" s="24">
        <f t="shared" si="7"/>
        <v>-310877.40193336119</v>
      </c>
      <c r="K67" s="24">
        <f t="shared" si="7"/>
        <v>-320203.72399136209</v>
      </c>
      <c r="L67" s="24">
        <f t="shared" si="7"/>
        <v>-329809.83571110293</v>
      </c>
      <c r="M67" s="24">
        <f t="shared" si="7"/>
        <v>-339704.13078243594</v>
      </c>
    </row>
    <row r="68" spans="1:13" ht="18">
      <c r="A68" s="38" t="s">
        <v>77</v>
      </c>
      <c r="E68" s="24">
        <f>E$64*E73</f>
        <v>-1280771.8439379202</v>
      </c>
      <c r="F68" s="24">
        <f t="shared" si="7"/>
        <v>-1336042.0203459463</v>
      </c>
      <c r="G68" s="24">
        <f t="shared" si="7"/>
        <v>-1387440.0842536625</v>
      </c>
      <c r="H68" s="24">
        <f t="shared" si="7"/>
        <v>-1448553.2417784401</v>
      </c>
      <c r="I68" s="24">
        <f t="shared" si="7"/>
        <v>-1499690.1931205508</v>
      </c>
      <c r="J68" s="24">
        <f t="shared" si="7"/>
        <v>-1515781.319230637</v>
      </c>
      <c r="K68" s="24">
        <f t="shared" si="7"/>
        <v>-1569626.0979968728</v>
      </c>
      <c r="L68" s="24">
        <f t="shared" si="7"/>
        <v>-1625337.3603017754</v>
      </c>
      <c r="M68" s="24">
        <f t="shared" si="7"/>
        <v>-1682978.6348567742</v>
      </c>
    </row>
    <row r="69" spans="1:13" ht="18">
      <c r="A69" s="40" t="s">
        <v>161</v>
      </c>
      <c r="B69" s="41"/>
      <c r="C69" s="41"/>
      <c r="D69" s="41"/>
      <c r="E69" s="41">
        <f>SUM(E67:E68)</f>
        <v>-1552784.7424977506</v>
      </c>
      <c r="F69" s="41">
        <f t="shared" ref="F69:M69" si="8">SUM(F67:F68)</f>
        <v>-1616215.3058625716</v>
      </c>
      <c r="G69" s="41">
        <f t="shared" si="8"/>
        <v>-1676018.5683357865</v>
      </c>
      <c r="H69" s="41">
        <f t="shared" si="8"/>
        <v>-1748781.6974708016</v>
      </c>
      <c r="I69" s="41">
        <f t="shared" si="8"/>
        <v>-1808925.5024836832</v>
      </c>
      <c r="J69" s="41">
        <f t="shared" si="8"/>
        <v>-1826658.7211639984</v>
      </c>
      <c r="K69" s="41">
        <f t="shared" si="8"/>
        <v>-1889829.821988235</v>
      </c>
      <c r="L69" s="41">
        <f t="shared" si="8"/>
        <v>-1955147.1960128783</v>
      </c>
      <c r="M69" s="41">
        <f t="shared" si="8"/>
        <v>-2022682.7656392101</v>
      </c>
    </row>
    <row r="71" spans="1:13" ht="18">
      <c r="A71" s="18" t="s">
        <v>162</v>
      </c>
    </row>
    <row r="72" spans="1:13" ht="18">
      <c r="A72" s="38" t="s">
        <v>79</v>
      </c>
      <c r="E72" s="55">
        <v>7.6499999999999999E-2</v>
      </c>
      <c r="F72" s="55">
        <v>7.6499999999999999E-2</v>
      </c>
      <c r="G72" s="55">
        <v>7.6499999999999999E-2</v>
      </c>
      <c r="H72" s="55">
        <v>7.6499999999999999E-2</v>
      </c>
      <c r="I72" s="55">
        <v>7.6499999999999999E-2</v>
      </c>
      <c r="J72" s="55">
        <v>7.6499999999999999E-2</v>
      </c>
      <c r="K72" s="55">
        <v>7.6499999999999999E-2</v>
      </c>
      <c r="L72" s="55">
        <v>7.6499999999999999E-2</v>
      </c>
      <c r="M72" s="55">
        <v>7.6499999999999999E-2</v>
      </c>
    </row>
    <row r="73" spans="1:13" ht="18">
      <c r="A73" s="38" t="s">
        <v>77</v>
      </c>
      <c r="E73" s="55">
        <v>0.36020000000000002</v>
      </c>
      <c r="F73" s="55">
        <v>0.36480000000000001</v>
      </c>
      <c r="G73" s="55">
        <v>0.36780000000000002</v>
      </c>
      <c r="H73" s="55">
        <v>0.36909999999999998</v>
      </c>
      <c r="I73" s="55">
        <v>0.371</v>
      </c>
      <c r="J73" s="55">
        <v>0.373</v>
      </c>
      <c r="K73" s="55">
        <v>0.375</v>
      </c>
      <c r="L73" s="55">
        <v>0.377</v>
      </c>
      <c r="M73" s="55">
        <v>0.379</v>
      </c>
    </row>
    <row r="75" spans="1:13" ht="18">
      <c r="A75" s="18" t="s">
        <v>163</v>
      </c>
    </row>
    <row r="76" spans="1:13" ht="18">
      <c r="A76" s="38" t="s">
        <v>79</v>
      </c>
      <c r="E76" s="24">
        <f>E67*E81</f>
        <v>-130566.19039719731</v>
      </c>
      <c r="F76" s="24">
        <f t="shared" ref="F76:M77" si="9">F67*F81</f>
        <v>-134483.17610911321</v>
      </c>
      <c r="G76" s="24">
        <f t="shared" si="9"/>
        <v>-138517.6713923866</v>
      </c>
      <c r="H76" s="24">
        <f t="shared" si="9"/>
        <v>-144109.65772626139</v>
      </c>
      <c r="I76" s="24">
        <f t="shared" si="9"/>
        <v>-148432.94745804922</v>
      </c>
      <c r="J76" s="24">
        <f t="shared" si="9"/>
        <v>-149221.15188625632</v>
      </c>
      <c r="K76" s="24">
        <f t="shared" si="9"/>
        <v>-153697.78644284402</v>
      </c>
      <c r="L76" s="24">
        <f t="shared" si="9"/>
        <v>-158308.72003612935</v>
      </c>
      <c r="M76" s="24">
        <f t="shared" si="9"/>
        <v>-163057.98163721318</v>
      </c>
    </row>
    <row r="77" spans="1:13" ht="18">
      <c r="A77" s="38" t="s">
        <v>77</v>
      </c>
      <c r="E77" s="24">
        <f>E68*E82</f>
        <v>-639314.8184074203</v>
      </c>
      <c r="F77" s="24">
        <f t="shared" si="9"/>
        <v>-666903.68441887212</v>
      </c>
      <c r="G77" s="24">
        <f t="shared" si="9"/>
        <v>-692559.73240992031</v>
      </c>
      <c r="H77" s="24">
        <f t="shared" si="9"/>
        <v>-723065.20252170006</v>
      </c>
      <c r="I77" s="24">
        <f t="shared" si="9"/>
        <v>-748590.91259717487</v>
      </c>
      <c r="J77" s="24">
        <f t="shared" si="9"/>
        <v>-756623.01871797373</v>
      </c>
      <c r="K77" s="24">
        <f t="shared" si="9"/>
        <v>-783500.3779619768</v>
      </c>
      <c r="L77" s="24">
        <f t="shared" si="9"/>
        <v>-811309.41804377409</v>
      </c>
      <c r="M77" s="24">
        <f t="shared" si="9"/>
        <v>-840081.85019031295</v>
      </c>
    </row>
    <row r="78" spans="1:13" ht="18">
      <c r="A78" s="40" t="s">
        <v>164</v>
      </c>
      <c r="B78" s="41"/>
      <c r="C78" s="41"/>
      <c r="D78" s="41"/>
      <c r="E78" s="41">
        <f>SUM(E76:E77)</f>
        <v>-769881.00880461757</v>
      </c>
      <c r="F78" s="41">
        <f t="shared" ref="F78:M78" si="10">SUM(F76:F77)</f>
        <v>-801386.86052798526</v>
      </c>
      <c r="G78" s="41">
        <f t="shared" si="10"/>
        <v>-831077.40380230686</v>
      </c>
      <c r="H78" s="41">
        <f t="shared" si="10"/>
        <v>-867174.86024796148</v>
      </c>
      <c r="I78" s="41">
        <f t="shared" si="10"/>
        <v>-897023.86005522404</v>
      </c>
      <c r="J78" s="41">
        <f t="shared" si="10"/>
        <v>-905844.17060423002</v>
      </c>
      <c r="K78" s="41">
        <f t="shared" si="10"/>
        <v>-937198.16440482088</v>
      </c>
      <c r="L78" s="41">
        <f t="shared" si="10"/>
        <v>-969618.13807990344</v>
      </c>
      <c r="M78" s="41">
        <f t="shared" si="10"/>
        <v>-1003139.8318275261</v>
      </c>
    </row>
    <row r="80" spans="1:13" ht="18">
      <c r="A80" s="18" t="s">
        <v>165</v>
      </c>
    </row>
    <row r="81" spans="1:13" ht="18">
      <c r="A81" s="38" t="s">
        <v>79</v>
      </c>
      <c r="E81" s="55">
        <v>0.47999999664897786</v>
      </c>
      <c r="F81" s="55">
        <v>0.47999999664897786</v>
      </c>
      <c r="G81" s="55">
        <v>0.47999999664897786</v>
      </c>
      <c r="H81" s="55">
        <v>0.47999999664897786</v>
      </c>
      <c r="I81" s="55">
        <v>0.47999999664897786</v>
      </c>
      <c r="J81" s="55">
        <v>0.47999999664897786</v>
      </c>
      <c r="K81" s="55">
        <v>0.47999999664897786</v>
      </c>
      <c r="L81" s="55">
        <v>0.47999999664897786</v>
      </c>
      <c r="M81" s="55">
        <v>0.47999999664897786</v>
      </c>
    </row>
    <row r="82" spans="1:13" ht="18">
      <c r="A82" s="38" t="s">
        <v>77</v>
      </c>
      <c r="E82" s="55">
        <v>0.49916370463122728</v>
      </c>
      <c r="F82" s="55">
        <v>0.49916370463122728</v>
      </c>
      <c r="G82" s="55">
        <v>0.49916370463122728</v>
      </c>
      <c r="H82" s="55">
        <v>0.49916370463122728</v>
      </c>
      <c r="I82" s="55">
        <v>0.49916370463122728</v>
      </c>
      <c r="J82" s="55">
        <v>0.49916370463122728</v>
      </c>
      <c r="K82" s="55">
        <v>0.49916370463122728</v>
      </c>
      <c r="L82" s="55">
        <v>0.49916370463122728</v>
      </c>
      <c r="M82" s="55">
        <v>0.49916370463122728</v>
      </c>
    </row>
    <row r="84" spans="1:13" ht="18">
      <c r="A84" s="18" t="s">
        <v>166</v>
      </c>
    </row>
    <row r="85" spans="1:13" ht="18">
      <c r="A85" s="38" t="s">
        <v>167</v>
      </c>
      <c r="E85" s="51">
        <v>19223.128093673367</v>
      </c>
      <c r="F85" s="51">
        <v>19973.565822462318</v>
      </c>
      <c r="G85" s="51">
        <v>20754.021060402829</v>
      </c>
      <c r="H85" s="51">
        <v>21559.62244576951</v>
      </c>
      <c r="I85" s="51">
        <v>22402.886464479408</v>
      </c>
      <c r="J85" s="51">
        <v>23276.063402484648</v>
      </c>
      <c r="K85" s="51">
        <v>24187.677367155458</v>
      </c>
      <c r="L85" s="51">
        <v>25135.755890413107</v>
      </c>
      <c r="M85" s="51">
        <v>26121.757554601063</v>
      </c>
    </row>
    <row r="86" spans="1:13" ht="18">
      <c r="A86" s="38" t="s">
        <v>168</v>
      </c>
      <c r="E86" s="24">
        <f>E47*E89</f>
        <v>35.699999999999996</v>
      </c>
      <c r="F86" s="24">
        <f>F47*F89</f>
        <v>35.699999999999996</v>
      </c>
      <c r="G86" s="24">
        <f>G47*G89</f>
        <v>35.699999999999996</v>
      </c>
      <c r="H86" s="24">
        <f>H47*H89</f>
        <v>36.4</v>
      </c>
      <c r="I86" s="24">
        <f>I47*I89</f>
        <v>36.4</v>
      </c>
      <c r="J86" s="24">
        <f>J47*J89</f>
        <v>35.699999999999996</v>
      </c>
      <c r="K86" s="24">
        <f>K47*K89</f>
        <v>35.699999999999996</v>
      </c>
      <c r="L86" s="24">
        <f>L47*L89</f>
        <v>35.699999999999996</v>
      </c>
      <c r="M86" s="24">
        <f>M47*M89</f>
        <v>35.699999999999996</v>
      </c>
    </row>
    <row r="87" spans="1:13" ht="18">
      <c r="A87" s="40" t="s">
        <v>169</v>
      </c>
      <c r="B87" s="41"/>
      <c r="C87" s="41"/>
      <c r="D87" s="41"/>
      <c r="E87" s="41">
        <f>-E85*E86</f>
        <v>-686265.67294413911</v>
      </c>
      <c r="F87" s="41">
        <f t="shared" ref="F87:M87" si="11">-F85*F86</f>
        <v>-713056.2998619047</v>
      </c>
      <c r="G87" s="41">
        <f t="shared" si="11"/>
        <v>-740918.55185638089</v>
      </c>
      <c r="H87" s="41">
        <f t="shared" si="11"/>
        <v>-784770.25702601008</v>
      </c>
      <c r="I87" s="41">
        <f t="shared" si="11"/>
        <v>-815465.06730705046</v>
      </c>
      <c r="J87" s="41">
        <f t="shared" si="11"/>
        <v>-830955.46346870181</v>
      </c>
      <c r="K87" s="41">
        <f t="shared" si="11"/>
        <v>-863500.0820074497</v>
      </c>
      <c r="L87" s="41">
        <f t="shared" si="11"/>
        <v>-897346.48528774781</v>
      </c>
      <c r="M87" s="41">
        <f t="shared" si="11"/>
        <v>-932546.74469925789</v>
      </c>
    </row>
    <row r="89" spans="1:13" ht="18">
      <c r="A89" s="38" t="s">
        <v>170</v>
      </c>
      <c r="E89" s="55">
        <v>0.7</v>
      </c>
      <c r="F89" s="55">
        <v>0.7</v>
      </c>
      <c r="G89" s="55">
        <v>0.7</v>
      </c>
      <c r="H89" s="55">
        <v>0.7</v>
      </c>
      <c r="I89" s="55">
        <v>0.7</v>
      </c>
      <c r="J89" s="55">
        <v>0.7</v>
      </c>
      <c r="K89" s="55">
        <v>0.7</v>
      </c>
      <c r="L89" s="55">
        <v>0.7</v>
      </c>
      <c r="M89" s="55">
        <v>0.7</v>
      </c>
    </row>
    <row r="92" spans="1:13" ht="18">
      <c r="A92" s="18" t="s">
        <v>176</v>
      </c>
    </row>
    <row r="93" spans="1:13" ht="18">
      <c r="A93" s="38" t="s">
        <v>30</v>
      </c>
      <c r="E93" s="24">
        <v>-122454.38250000001</v>
      </c>
      <c r="F93" s="24">
        <v>-126128.01397500001</v>
      </c>
      <c r="G93" s="24">
        <v>-129911.85439425003</v>
      </c>
      <c r="H93" s="24">
        <v>-133809.21002607752</v>
      </c>
      <c r="I93" s="24">
        <v>-137823.48632685986</v>
      </c>
      <c r="J93" s="24">
        <v>-141958.19091666566</v>
      </c>
      <c r="K93" s="24">
        <v>-146216.93664416563</v>
      </c>
      <c r="L93" s="24">
        <v>-150603.4447434906</v>
      </c>
      <c r="M93" s="24">
        <v>-155121.54808579531</v>
      </c>
    </row>
    <row r="94" spans="1:13" ht="18">
      <c r="A94" s="38" t="s">
        <v>79</v>
      </c>
      <c r="E94" s="24">
        <v>-9367.7576089999984</v>
      </c>
      <c r="F94" s="24">
        <v>-9648.7903372699948</v>
      </c>
      <c r="G94" s="24">
        <v>-9938.2540473880945</v>
      </c>
      <c r="H94" s="24">
        <v>-10236.401668809736</v>
      </c>
      <c r="I94" s="24">
        <v>-10543.49371887403</v>
      </c>
      <c r="J94" s="24">
        <v>-10859.798530440254</v>
      </c>
      <c r="K94" s="24">
        <v>-11185.59248635346</v>
      </c>
      <c r="L94" s="24">
        <v>-11521.160260944065</v>
      </c>
      <c r="M94" s="24">
        <v>-11866.795068772388</v>
      </c>
    </row>
    <row r="95" spans="1:13" ht="18">
      <c r="A95" s="38" t="s">
        <v>77</v>
      </c>
      <c r="E95" s="24">
        <v>-46882.480928282901</v>
      </c>
      <c r="F95" s="24">
        <v>-48905.638295160257</v>
      </c>
      <c r="G95" s="24">
        <v>-50787.057505232311</v>
      </c>
      <c r="H95" s="24">
        <v>-52495.562841045903</v>
      </c>
      <c r="I95" s="24">
        <v>-54348.765723242686</v>
      </c>
      <c r="J95" s="24">
        <v>-56281.00351270246</v>
      </c>
      <c r="K95" s="24">
        <v>-58280.261680378884</v>
      </c>
      <c r="L95" s="24">
        <v>-60348.822434954462</v>
      </c>
      <c r="M95" s="24">
        <v>-62489.044599292247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5A15A-B8ED-43DF-A38C-6EFA4152854E}">
  <sheetPr>
    <tabColor theme="8" tint="0.59999389629810485"/>
  </sheetPr>
  <dimension ref="A1:M106"/>
  <sheetViews>
    <sheetView showGridLine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2.75"/>
  <cols>
    <col min="2" max="2" width="55" bestFit="1" customWidth="1"/>
    <col min="3" max="13" width="18.7109375" customWidth="1"/>
  </cols>
  <sheetData>
    <row r="1" spans="1:13" ht="18">
      <c r="A1" s="7"/>
      <c r="B1" s="8"/>
      <c r="C1" s="9" t="s">
        <v>0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10" t="s">
        <v>10</v>
      </c>
    </row>
    <row r="2" spans="1:13" ht="18">
      <c r="A2" s="13"/>
      <c r="B2" s="14"/>
      <c r="C2" s="15" t="s">
        <v>11</v>
      </c>
      <c r="D2" s="15" t="s">
        <v>12</v>
      </c>
      <c r="E2" s="15" t="s">
        <v>12</v>
      </c>
      <c r="F2" s="15" t="s">
        <v>12</v>
      </c>
      <c r="G2" s="15" t="s">
        <v>12</v>
      </c>
      <c r="H2" s="15" t="s">
        <v>12</v>
      </c>
      <c r="I2" s="15" t="s">
        <v>12</v>
      </c>
      <c r="J2" s="15" t="s">
        <v>12</v>
      </c>
      <c r="K2" s="15" t="s">
        <v>12</v>
      </c>
      <c r="L2" s="15" t="s">
        <v>12</v>
      </c>
      <c r="M2" s="16" t="s">
        <v>12</v>
      </c>
    </row>
    <row r="4" spans="1:13" ht="18">
      <c r="A4" s="20"/>
      <c r="B4" s="21" t="s">
        <v>14</v>
      </c>
      <c r="C4" s="19"/>
    </row>
    <row r="5" spans="1:13" ht="18">
      <c r="A5" s="20"/>
      <c r="B5" s="21" t="s">
        <v>19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8">
      <c r="A6" s="20">
        <v>6111</v>
      </c>
      <c r="B6" s="38" t="s">
        <v>15</v>
      </c>
      <c r="C6" s="51">
        <v>0</v>
      </c>
      <c r="D6" s="51">
        <v>0</v>
      </c>
      <c r="E6" s="52">
        <f>Sandbox!E24</f>
        <v>5.0248242914676666E-3</v>
      </c>
      <c r="F6" s="52">
        <f>Sandbox!F24</f>
        <v>2.8492709621787071E-2</v>
      </c>
      <c r="G6" s="52">
        <f>Sandbox!G24</f>
        <v>5.3061889484524727E-2</v>
      </c>
      <c r="H6" s="52">
        <f>Sandbox!H24</f>
        <v>7.0373754948377609E-2</v>
      </c>
      <c r="I6" s="52">
        <f>Sandbox!I24</f>
        <v>8.8222891092300415E-2</v>
      </c>
      <c r="J6" s="52">
        <f>Sandbox!J24</f>
        <v>0.1066264808177948</v>
      </c>
      <c r="K6" s="52">
        <f>Sandbox!K24</f>
        <v>0.12560228630900383</v>
      </c>
      <c r="L6" s="52">
        <f>Sandbox!L24</f>
        <v>0.14516859874129295</v>
      </c>
      <c r="M6" s="52">
        <f>Sandbox!M24</f>
        <v>0.16534431651234627</v>
      </c>
    </row>
    <row r="7" spans="1:13" ht="18">
      <c r="A7" s="20">
        <v>6153</v>
      </c>
      <c r="B7" s="38" t="s">
        <v>16</v>
      </c>
      <c r="C7" s="51">
        <v>0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</row>
    <row r="8" spans="1:13" ht="18">
      <c r="A8" s="20">
        <v>6411</v>
      </c>
      <c r="B8" s="38" t="s">
        <v>17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</row>
    <row r="9" spans="1:13" ht="18">
      <c r="A9" s="20">
        <v>6500</v>
      </c>
      <c r="B9" s="38" t="s">
        <v>40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</row>
    <row r="10" spans="1:13" ht="18">
      <c r="A10" s="20">
        <v>6830</v>
      </c>
      <c r="B10" s="38" t="s">
        <v>41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</row>
    <row r="11" spans="1:13" ht="18">
      <c r="A11" s="20">
        <v>6910</v>
      </c>
      <c r="B11" s="38" t="s">
        <v>42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</row>
    <row r="12" spans="1:13" ht="18">
      <c r="A12" s="20">
        <v>6940</v>
      </c>
      <c r="B12" s="38" t="s">
        <v>43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</row>
    <row r="13" spans="1:13" ht="18">
      <c r="A13" s="20" t="s">
        <v>111</v>
      </c>
      <c r="B13" s="39" t="s">
        <v>44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</row>
    <row r="14" spans="1:13" ht="18">
      <c r="A14" s="20"/>
      <c r="B14" s="40" t="s">
        <v>45</v>
      </c>
      <c r="C14" s="41">
        <f t="shared" ref="C14:M14" si="0">SUM(C6:C13)</f>
        <v>0</v>
      </c>
      <c r="D14" s="41">
        <f t="shared" si="0"/>
        <v>0</v>
      </c>
      <c r="E14" s="41">
        <f t="shared" si="0"/>
        <v>5.0248242914676666E-3</v>
      </c>
      <c r="F14" s="41">
        <f t="shared" si="0"/>
        <v>2.8492709621787071E-2</v>
      </c>
      <c r="G14" s="41">
        <f t="shared" si="0"/>
        <v>5.3061889484524727E-2</v>
      </c>
      <c r="H14" s="41">
        <f t="shared" si="0"/>
        <v>7.0373754948377609E-2</v>
      </c>
      <c r="I14" s="41">
        <f t="shared" si="0"/>
        <v>8.8222891092300415E-2</v>
      </c>
      <c r="J14" s="41">
        <f t="shared" si="0"/>
        <v>0.1066264808177948</v>
      </c>
      <c r="K14" s="41">
        <f t="shared" si="0"/>
        <v>0.12560228630900383</v>
      </c>
      <c r="L14" s="41">
        <f t="shared" si="0"/>
        <v>0.14516859874129295</v>
      </c>
      <c r="M14" s="41">
        <f t="shared" si="0"/>
        <v>0.16534431651234627</v>
      </c>
    </row>
    <row r="15" spans="1:13" ht="18">
      <c r="A15" s="2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8">
      <c r="A16" s="20"/>
      <c r="B16" s="21" t="s">
        <v>24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8">
      <c r="A17" s="20">
        <v>7110</v>
      </c>
      <c r="B17" s="38" t="s">
        <v>20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</row>
    <row r="18" spans="1:13" ht="18">
      <c r="A18" s="20">
        <v>7112</v>
      </c>
      <c r="B18" s="38" t="s">
        <v>46</v>
      </c>
      <c r="C18" s="51">
        <v>0</v>
      </c>
      <c r="D18" s="51">
        <v>0</v>
      </c>
      <c r="E18" s="52">
        <f>Sandbox!E76</f>
        <v>-130566.19039719731</v>
      </c>
      <c r="F18" s="52">
        <f>Sandbox!F76</f>
        <v>-134483.17610911321</v>
      </c>
      <c r="G18" s="52">
        <f>Sandbox!G76</f>
        <v>-138517.6713923866</v>
      </c>
      <c r="H18" s="52">
        <f>Sandbox!H76</f>
        <v>-144109.65772626139</v>
      </c>
      <c r="I18" s="52">
        <f>Sandbox!I76</f>
        <v>-148432.94745804922</v>
      </c>
      <c r="J18" s="52">
        <f>Sandbox!J76</f>
        <v>-149221.15188625632</v>
      </c>
      <c r="K18" s="52">
        <f>Sandbox!K76</f>
        <v>-153697.78644284402</v>
      </c>
      <c r="L18" s="52">
        <f>Sandbox!L76</f>
        <v>-158308.72003612935</v>
      </c>
      <c r="M18" s="52">
        <f>Sandbox!M76</f>
        <v>-163057.98163721318</v>
      </c>
    </row>
    <row r="19" spans="1:13" ht="18">
      <c r="A19" s="20">
        <v>7160</v>
      </c>
      <c r="B19" s="38" t="s">
        <v>47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</row>
    <row r="20" spans="1:13" ht="18">
      <c r="A20" s="20">
        <v>7270</v>
      </c>
      <c r="B20" s="38" t="s">
        <v>21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</row>
    <row r="21" spans="1:13" ht="18">
      <c r="A21" s="20">
        <v>7310</v>
      </c>
      <c r="B21" s="38" t="s">
        <v>48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</row>
    <row r="22" spans="1:13" ht="18">
      <c r="A22" s="20">
        <v>7320</v>
      </c>
      <c r="B22" s="38" t="s">
        <v>49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</row>
    <row r="23" spans="1:13" ht="18">
      <c r="A23" s="20">
        <v>7340</v>
      </c>
      <c r="B23" s="38" t="s">
        <v>50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</row>
    <row r="24" spans="1:13" ht="18">
      <c r="A24" s="20">
        <v>7360</v>
      </c>
      <c r="B24" s="38" t="s">
        <v>51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</row>
    <row r="25" spans="1:13" ht="18">
      <c r="A25" s="20">
        <v>7505</v>
      </c>
      <c r="B25" s="38" t="s">
        <v>124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</row>
    <row r="26" spans="1:13" ht="18">
      <c r="A26" s="20" t="s">
        <v>125</v>
      </c>
      <c r="B26" s="38" t="s">
        <v>123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</row>
    <row r="27" spans="1:13" ht="18">
      <c r="A27" s="20">
        <v>7800</v>
      </c>
      <c r="B27" s="38" t="s">
        <v>52</v>
      </c>
      <c r="C27" s="51">
        <v>0</v>
      </c>
      <c r="D27" s="51">
        <v>0</v>
      </c>
      <c r="E27" s="52">
        <f>Sandbox!E77</f>
        <v>-639314.8184074203</v>
      </c>
      <c r="F27" s="52">
        <f>Sandbox!F77</f>
        <v>-666903.68441887212</v>
      </c>
      <c r="G27" s="52">
        <f>Sandbox!G77</f>
        <v>-692559.73240992031</v>
      </c>
      <c r="H27" s="52">
        <f>Sandbox!H77</f>
        <v>-723065.20252170006</v>
      </c>
      <c r="I27" s="52">
        <f>Sandbox!I77</f>
        <v>-748590.91259717487</v>
      </c>
      <c r="J27" s="52">
        <f>Sandbox!J77</f>
        <v>-756623.01871797373</v>
      </c>
      <c r="K27" s="52">
        <f>Sandbox!K77</f>
        <v>-783500.3779619768</v>
      </c>
      <c r="L27" s="52">
        <f>Sandbox!L77</f>
        <v>-811309.41804377409</v>
      </c>
      <c r="M27" s="52">
        <f>Sandbox!M77</f>
        <v>-840081.85019031295</v>
      </c>
    </row>
    <row r="28" spans="1:13" ht="18">
      <c r="A28" s="20" t="s">
        <v>112</v>
      </c>
      <c r="B28" s="38" t="s">
        <v>23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</row>
    <row r="29" spans="1:13" ht="18">
      <c r="A29" s="20"/>
      <c r="B29" s="40" t="s">
        <v>53</v>
      </c>
      <c r="C29" s="41">
        <f t="shared" ref="C29:M29" si="1">SUM(C17:C28)</f>
        <v>0</v>
      </c>
      <c r="D29" s="41">
        <f t="shared" si="1"/>
        <v>0</v>
      </c>
      <c r="E29" s="41">
        <f t="shared" si="1"/>
        <v>-769881.00880461757</v>
      </c>
      <c r="F29" s="41">
        <f t="shared" si="1"/>
        <v>-801386.86052798526</v>
      </c>
      <c r="G29" s="41">
        <f t="shared" si="1"/>
        <v>-831077.40380230686</v>
      </c>
      <c r="H29" s="41">
        <f t="shared" si="1"/>
        <v>-867174.86024796148</v>
      </c>
      <c r="I29" s="41">
        <f t="shared" si="1"/>
        <v>-897023.86005522404</v>
      </c>
      <c r="J29" s="41">
        <f t="shared" si="1"/>
        <v>-905844.17060423002</v>
      </c>
      <c r="K29" s="41">
        <f t="shared" si="1"/>
        <v>-937198.16440482088</v>
      </c>
      <c r="L29" s="41">
        <f t="shared" si="1"/>
        <v>-969618.13807990344</v>
      </c>
      <c r="M29" s="41">
        <f t="shared" si="1"/>
        <v>-1003139.8318275261</v>
      </c>
    </row>
    <row r="30" spans="1:13" ht="18">
      <c r="A30" s="2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8">
      <c r="A31" s="20"/>
      <c r="B31" s="21" t="s">
        <v>25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8">
      <c r="A32" s="20">
        <v>8514</v>
      </c>
      <c r="B32" s="38" t="s">
        <v>54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</row>
    <row r="33" spans="1:13" ht="18">
      <c r="A33" s="20">
        <v>8515</v>
      </c>
      <c r="B33" s="38" t="s">
        <v>55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</row>
    <row r="34" spans="1:13" ht="18">
      <c r="A34" s="20">
        <v>8516</v>
      </c>
      <c r="B34" s="38" t="s">
        <v>56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</row>
    <row r="35" spans="1:13" ht="18">
      <c r="A35" s="20">
        <v>8517</v>
      </c>
      <c r="B35" s="38" t="s">
        <v>57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</row>
    <row r="36" spans="1:13" ht="18">
      <c r="A36" s="20">
        <v>8740</v>
      </c>
      <c r="B36" s="38" t="s">
        <v>58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</row>
    <row r="37" spans="1:13" ht="18">
      <c r="A37" s="20">
        <v>8741</v>
      </c>
      <c r="B37" s="38" t="s">
        <v>59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</row>
    <row r="38" spans="1:13" ht="18">
      <c r="A38" s="20">
        <v>8743</v>
      </c>
      <c r="B38" s="38" t="s">
        <v>60</v>
      </c>
      <c r="C38" s="51">
        <v>0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</row>
    <row r="39" spans="1:13" ht="18">
      <c r="A39" s="20">
        <v>8744</v>
      </c>
      <c r="B39" s="38" t="s">
        <v>136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</row>
    <row r="40" spans="1:13" ht="18">
      <c r="A40" s="20">
        <v>8750</v>
      </c>
      <c r="B40" s="38" t="s">
        <v>61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</row>
    <row r="41" spans="1:13" ht="18">
      <c r="A41" s="20">
        <v>8810</v>
      </c>
      <c r="B41" s="38" t="s">
        <v>62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</row>
    <row r="42" spans="1:13" ht="18">
      <c r="A42" s="20" t="s">
        <v>113</v>
      </c>
      <c r="B42" s="38" t="s">
        <v>63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>
        <v>0</v>
      </c>
      <c r="M42" s="51">
        <v>0</v>
      </c>
    </row>
    <row r="43" spans="1:13" ht="18">
      <c r="A43" s="20"/>
      <c r="B43" s="40" t="s">
        <v>64</v>
      </c>
      <c r="C43" s="41">
        <f t="shared" ref="C43:M43" si="2">SUM(C32:C42)</f>
        <v>0</v>
      </c>
      <c r="D43" s="41">
        <f t="shared" si="2"/>
        <v>0</v>
      </c>
      <c r="E43" s="41">
        <f t="shared" si="2"/>
        <v>0</v>
      </c>
      <c r="F43" s="41">
        <f t="shared" si="2"/>
        <v>0</v>
      </c>
      <c r="G43" s="41">
        <f t="shared" si="2"/>
        <v>0</v>
      </c>
      <c r="H43" s="41">
        <f t="shared" si="2"/>
        <v>0</v>
      </c>
      <c r="I43" s="41">
        <f t="shared" si="2"/>
        <v>0</v>
      </c>
      <c r="J43" s="41">
        <f t="shared" si="2"/>
        <v>0</v>
      </c>
      <c r="K43" s="41">
        <f t="shared" si="2"/>
        <v>0</v>
      </c>
      <c r="L43" s="41">
        <f t="shared" si="2"/>
        <v>0</v>
      </c>
      <c r="M43" s="41">
        <f t="shared" si="2"/>
        <v>0</v>
      </c>
    </row>
    <row r="44" spans="1:13" ht="18">
      <c r="A44" s="2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8.75" thickBot="1">
      <c r="A45" s="20"/>
      <c r="B45" s="29" t="s">
        <v>66</v>
      </c>
      <c r="C45" s="30">
        <f t="shared" ref="C45:M45" si="3">SUM(C14,C29,C43)</f>
        <v>0</v>
      </c>
      <c r="D45" s="30">
        <f t="shared" si="3"/>
        <v>0</v>
      </c>
      <c r="E45" s="30">
        <f t="shared" si="3"/>
        <v>-769881.00377979327</v>
      </c>
      <c r="F45" s="30">
        <f t="shared" si="3"/>
        <v>-801386.83203527564</v>
      </c>
      <c r="G45" s="30">
        <f t="shared" si="3"/>
        <v>-831077.35074041737</v>
      </c>
      <c r="H45" s="30">
        <f t="shared" si="3"/>
        <v>-867174.78987420653</v>
      </c>
      <c r="I45" s="30">
        <f t="shared" si="3"/>
        <v>-897023.77183233295</v>
      </c>
      <c r="J45" s="30">
        <f t="shared" si="3"/>
        <v>-905844.0639777492</v>
      </c>
      <c r="K45" s="30">
        <f t="shared" si="3"/>
        <v>-937198.03880253457</v>
      </c>
      <c r="L45" s="30">
        <f t="shared" si="3"/>
        <v>-969617.9929113047</v>
      </c>
      <c r="M45" s="30">
        <f t="shared" si="3"/>
        <v>-1003139.6664832096</v>
      </c>
    </row>
    <row r="46" spans="1:13" ht="19.5" thickTop="1">
      <c r="A46" s="20"/>
      <c r="B46" s="3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18">
      <c r="A47" s="20"/>
      <c r="B47" s="18" t="s">
        <v>29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13" ht="18">
      <c r="A48" s="20">
        <v>110</v>
      </c>
      <c r="B48" s="26" t="s">
        <v>67</v>
      </c>
      <c r="C48" s="51">
        <v>0</v>
      </c>
      <c r="D48" s="51">
        <v>0</v>
      </c>
      <c r="E48" s="52">
        <f>Sandbox!E59</f>
        <v>-203162.35</v>
      </c>
      <c r="F48" s="52">
        <f>Sandbox!F59</f>
        <v>-209257.22050000002</v>
      </c>
      <c r="G48" s="52">
        <f>Sandbox!G59</f>
        <v>-215534.93711500004</v>
      </c>
      <c r="H48" s="52">
        <f>Sandbox!H59</f>
        <v>-222000.98522845004</v>
      </c>
      <c r="I48" s="52">
        <f>Sandbox!I59</f>
        <v>-228661.01478530353</v>
      </c>
      <c r="J48" s="52">
        <f>Sandbox!J59</f>
        <v>-235520.84522886263</v>
      </c>
      <c r="K48" s="52">
        <f>Sandbox!K59</f>
        <v>-242586.4705857285</v>
      </c>
      <c r="L48" s="52">
        <f>Sandbox!L59</f>
        <v>-249864.06470330036</v>
      </c>
      <c r="M48" s="52">
        <f>Sandbox!M59</f>
        <v>-257359.98664439938</v>
      </c>
    </row>
    <row r="49" spans="1:13" ht="18">
      <c r="A49" s="20">
        <v>122</v>
      </c>
      <c r="B49" s="26" t="s">
        <v>68</v>
      </c>
      <c r="C49" s="51">
        <v>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</row>
    <row r="50" spans="1:13" ht="18">
      <c r="A50" s="20">
        <v>120</v>
      </c>
      <c r="B50" s="26" t="s">
        <v>69</v>
      </c>
      <c r="C50" s="51">
        <v>0</v>
      </c>
      <c r="D50" s="51">
        <v>0</v>
      </c>
      <c r="E50" s="52">
        <f>Sandbox!E58</f>
        <v>-2841015.015062958</v>
      </c>
      <c r="F50" s="52">
        <f>Sandbox!F58</f>
        <v>-2926245.4655148466</v>
      </c>
      <c r="G50" s="52">
        <f>Sandbox!G58</f>
        <v>-3014032.8294802918</v>
      </c>
      <c r="H50" s="52">
        <f>Sandbox!H58</f>
        <v>-3104453.8143647006</v>
      </c>
      <c r="I50" s="52">
        <f>Sandbox!I58</f>
        <v>-3197587.4287956418</v>
      </c>
      <c r="J50" s="52">
        <f>Sandbox!J58</f>
        <v>-3193711.5652455864</v>
      </c>
      <c r="K50" s="52">
        <f>Sandbox!K58</f>
        <v>-3289522.9122029543</v>
      </c>
      <c r="L50" s="52">
        <f>Sandbox!L58</f>
        <v>-3388208.5995690431</v>
      </c>
      <c r="M50" s="52">
        <f>Sandbox!M58</f>
        <v>-3489854.8575561144</v>
      </c>
    </row>
    <row r="51" spans="1:13" ht="18">
      <c r="A51" s="20">
        <v>130</v>
      </c>
      <c r="B51" s="26" t="s">
        <v>70</v>
      </c>
      <c r="C51" s="51">
        <v>0</v>
      </c>
      <c r="D51" s="51">
        <v>0</v>
      </c>
      <c r="E51" s="52">
        <f>Sandbox!E61+Sandbox!E93</f>
        <v>-163547.63250000001</v>
      </c>
      <c r="F51" s="52">
        <f>Sandbox!F61+Sandbox!F93</f>
        <v>-168454.06147499999</v>
      </c>
      <c r="G51" s="52">
        <f>Sandbox!G61+Sandbox!G93</f>
        <v>-173507.68331925003</v>
      </c>
      <c r="H51" s="52">
        <f>Sandbox!H61+Sandbox!H93</f>
        <v>-178712.91381882754</v>
      </c>
      <c r="I51" s="52">
        <f>Sandbox!I61+Sandbox!I93</f>
        <v>-184074.30123339235</v>
      </c>
      <c r="J51" s="52">
        <f>Sandbox!J61+Sandbox!J93</f>
        <v>-189596.53027039414</v>
      </c>
      <c r="K51" s="52">
        <f>Sandbox!K61+Sandbox!K93</f>
        <v>-195284.42617850596</v>
      </c>
      <c r="L51" s="52">
        <f>Sandbox!L61+Sandbox!L93</f>
        <v>-201142.95896386117</v>
      </c>
      <c r="M51" s="52">
        <f>Sandbox!M61+Sandbox!M93</f>
        <v>-207177.24773277697</v>
      </c>
    </row>
    <row r="52" spans="1:13" ht="18">
      <c r="A52" s="20">
        <v>140</v>
      </c>
      <c r="B52" s="26" t="s">
        <v>71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</row>
    <row r="53" spans="1:13" ht="18">
      <c r="A53" s="20">
        <v>150</v>
      </c>
      <c r="B53" s="26" t="s">
        <v>72</v>
      </c>
      <c r="C53" s="51">
        <v>0</v>
      </c>
      <c r="D53" s="51">
        <v>0</v>
      </c>
      <c r="E53" s="52">
        <f>Sandbox!E62</f>
        <v>-44304</v>
      </c>
      <c r="F53" s="52">
        <f>Sandbox!F62</f>
        <v>-45633.120000000003</v>
      </c>
      <c r="G53" s="52">
        <f>Sandbox!G62</f>
        <v>-47002.113600000004</v>
      </c>
      <c r="H53" s="52">
        <f>Sandbox!H62</f>
        <v>-48412.177008000006</v>
      </c>
      <c r="I53" s="52">
        <f>Sandbox!I62</f>
        <v>-49864.542318240005</v>
      </c>
      <c r="J53" s="52">
        <f>Sandbox!J62</f>
        <v>-51360.478587787205</v>
      </c>
      <c r="K53" s="52">
        <f>Sandbox!K62</f>
        <v>-52901.292945420821</v>
      </c>
      <c r="L53" s="52">
        <f>Sandbox!L62</f>
        <v>-54488.331733783445</v>
      </c>
      <c r="M53" s="52">
        <f>Sandbox!M62</f>
        <v>-56122.981685796949</v>
      </c>
    </row>
    <row r="54" spans="1:13" ht="18">
      <c r="A54" s="20">
        <v>160</v>
      </c>
      <c r="B54" s="26" t="s">
        <v>73</v>
      </c>
      <c r="C54" s="51">
        <v>0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</row>
    <row r="55" spans="1:13" ht="18">
      <c r="A55" s="20">
        <v>180</v>
      </c>
      <c r="B55" s="26" t="s">
        <v>74</v>
      </c>
      <c r="C55" s="51">
        <v>0</v>
      </c>
      <c r="D55" s="51">
        <v>0</v>
      </c>
      <c r="E55" s="52">
        <f>Sandbox!E63</f>
        <v>-35799.589117830517</v>
      </c>
      <c r="F55" s="52">
        <f>Sandbox!F63</f>
        <v>-36873.576791365427</v>
      </c>
      <c r="G55" s="52">
        <f>Sandbox!G63</f>
        <v>-37979.784095106392</v>
      </c>
      <c r="H55" s="52">
        <f>Sandbox!H63</f>
        <v>-78238.355235919182</v>
      </c>
      <c r="I55" s="52">
        <f>Sandbox!I63</f>
        <v>-80585.505892996749</v>
      </c>
      <c r="J55" s="52">
        <f>Sandbox!J63</f>
        <v>-83003.07106978666</v>
      </c>
      <c r="K55" s="52">
        <f>Sandbox!K63</f>
        <v>-85493.163201880248</v>
      </c>
      <c r="L55" s="52">
        <f>Sandbox!L63</f>
        <v>-88057.958097936673</v>
      </c>
      <c r="M55" s="52">
        <f>Sandbox!M63</f>
        <v>-90699.696840874763</v>
      </c>
    </row>
    <row r="56" spans="1:13" ht="18">
      <c r="A56" s="20">
        <v>190</v>
      </c>
      <c r="B56" s="23" t="s">
        <v>75</v>
      </c>
      <c r="C56" s="51">
        <v>0</v>
      </c>
      <c r="D56" s="51">
        <v>0</v>
      </c>
      <c r="E56" s="52">
        <f>Sandbox!E60</f>
        <v>-390349.95999999996</v>
      </c>
      <c r="F56" s="52">
        <f>Sandbox!F60</f>
        <v>-402060.45879999996</v>
      </c>
      <c r="G56" s="52">
        <f>Sandbox!G60</f>
        <v>-414122.27256399998</v>
      </c>
      <c r="H56" s="52">
        <f>Sandbox!H60</f>
        <v>-426545.94074091996</v>
      </c>
      <c r="I56" s="52">
        <f>Sandbox!I60</f>
        <v>-439342.31896314764</v>
      </c>
      <c r="J56" s="52">
        <f>Sandbox!J60</f>
        <v>-452522.58853204205</v>
      </c>
      <c r="K56" s="52">
        <f>Sandbox!K60</f>
        <v>-466098.26618800336</v>
      </c>
      <c r="L56" s="52">
        <f>Sandbox!L60</f>
        <v>-480081.21417364344</v>
      </c>
      <c r="M56" s="52">
        <f>Sandbox!M60</f>
        <v>-494483.65059885272</v>
      </c>
    </row>
    <row r="57" spans="1:13" ht="18">
      <c r="A57" s="20"/>
      <c r="B57" s="40" t="s">
        <v>76</v>
      </c>
      <c r="C57" s="41">
        <f t="shared" ref="C57:M57" si="4">SUM(C48:C56)</f>
        <v>0</v>
      </c>
      <c r="D57" s="41">
        <f t="shared" si="4"/>
        <v>0</v>
      </c>
      <c r="E57" s="41">
        <f t="shared" si="4"/>
        <v>-3678178.5466807885</v>
      </c>
      <c r="F57" s="41">
        <f t="shared" si="4"/>
        <v>-3788523.9030812122</v>
      </c>
      <c r="G57" s="41">
        <f t="shared" si="4"/>
        <v>-3902179.620173648</v>
      </c>
      <c r="H57" s="41">
        <f t="shared" si="4"/>
        <v>-4058364.1863968177</v>
      </c>
      <c r="I57" s="41">
        <f t="shared" si="4"/>
        <v>-4180115.1119887219</v>
      </c>
      <c r="J57" s="41">
        <f t="shared" si="4"/>
        <v>-4205715.078934459</v>
      </c>
      <c r="K57" s="41">
        <f t="shared" si="4"/>
        <v>-4331886.5313024931</v>
      </c>
      <c r="L57" s="41">
        <f t="shared" si="4"/>
        <v>-4461843.1272415686</v>
      </c>
      <c r="M57" s="41">
        <f t="shared" si="4"/>
        <v>-4595698.421058815</v>
      </c>
    </row>
    <row r="58" spans="1:13" ht="18.75">
      <c r="A58" s="20"/>
      <c r="B58" s="46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</row>
    <row r="59" spans="1:13" ht="18">
      <c r="A59" s="20"/>
      <c r="B59" s="21" t="s">
        <v>31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</row>
    <row r="60" spans="1:13" ht="18">
      <c r="A60" s="20">
        <v>230</v>
      </c>
      <c r="B60" s="38" t="s">
        <v>77</v>
      </c>
      <c r="C60" s="51">
        <v>0</v>
      </c>
      <c r="D60" s="51">
        <v>0</v>
      </c>
      <c r="E60" s="52">
        <f>Sandbox!E68+Sandbox!E95</f>
        <v>-1327654.3248662031</v>
      </c>
      <c r="F60" s="52">
        <f>Sandbox!F68+Sandbox!F95</f>
        <v>-1384947.6586411064</v>
      </c>
      <c r="G60" s="52">
        <f>Sandbox!G68+Sandbox!G95</f>
        <v>-1438227.1417588948</v>
      </c>
      <c r="H60" s="52">
        <f>Sandbox!H68+Sandbox!H95</f>
        <v>-1501048.804619486</v>
      </c>
      <c r="I60" s="52">
        <f>Sandbox!I68+Sandbox!I95</f>
        <v>-1554038.9588437935</v>
      </c>
      <c r="J60" s="52">
        <f>Sandbox!J68+Sandbox!J95</f>
        <v>-1572062.3227433395</v>
      </c>
      <c r="K60" s="52">
        <f>Sandbox!K68+Sandbox!K95</f>
        <v>-1627906.3596772517</v>
      </c>
      <c r="L60" s="52">
        <f>Sandbox!L68+Sandbox!L95</f>
        <v>-1685686.1827367297</v>
      </c>
      <c r="M60" s="52">
        <f>Sandbox!M68+Sandbox!M95</f>
        <v>-1745467.6794560666</v>
      </c>
    </row>
    <row r="61" spans="1:13" ht="18">
      <c r="A61" s="20" t="s">
        <v>114</v>
      </c>
      <c r="B61" s="38" t="s">
        <v>78</v>
      </c>
      <c r="C61" s="51">
        <v>0</v>
      </c>
      <c r="D61" s="51">
        <v>0</v>
      </c>
      <c r="E61" s="52">
        <f>Sandbox!E87</f>
        <v>-686265.67294413911</v>
      </c>
      <c r="F61" s="52">
        <f>Sandbox!F87</f>
        <v>-713056.2998619047</v>
      </c>
      <c r="G61" s="52">
        <f>Sandbox!G87</f>
        <v>-740918.55185638089</v>
      </c>
      <c r="H61" s="52">
        <f>Sandbox!H87</f>
        <v>-784770.25702601008</v>
      </c>
      <c r="I61" s="52">
        <f>Sandbox!I87</f>
        <v>-815465.06730705046</v>
      </c>
      <c r="J61" s="52">
        <f>Sandbox!J87</f>
        <v>-830955.46346870181</v>
      </c>
      <c r="K61" s="52">
        <f>Sandbox!K87</f>
        <v>-863500.0820074497</v>
      </c>
      <c r="L61" s="52">
        <f>Sandbox!L87</f>
        <v>-897346.48528774781</v>
      </c>
      <c r="M61" s="52">
        <f>Sandbox!M87</f>
        <v>-932546.74469925789</v>
      </c>
    </row>
    <row r="62" spans="1:13" ht="18">
      <c r="A62" s="20">
        <v>220</v>
      </c>
      <c r="B62" s="38" t="s">
        <v>79</v>
      </c>
      <c r="C62" s="51">
        <v>0</v>
      </c>
      <c r="D62" s="51">
        <v>0</v>
      </c>
      <c r="E62" s="52">
        <f>Sandbox!E67+Sandbox!E94</f>
        <v>-281380.65616883035</v>
      </c>
      <c r="F62" s="52">
        <f>Sandbox!F67+Sandbox!F94</f>
        <v>-289822.07585389522</v>
      </c>
      <c r="G62" s="52">
        <f>Sandbox!G67+Sandbox!G94</f>
        <v>-298516.73812951206</v>
      </c>
      <c r="H62" s="52">
        <f>Sandbox!H67+Sandbox!H94</f>
        <v>-310464.85736117139</v>
      </c>
      <c r="I62" s="52">
        <f>Sandbox!I67+Sandbox!I94</f>
        <v>-319778.80308200652</v>
      </c>
      <c r="J62" s="52">
        <f>Sandbox!J67+Sandbox!J94</f>
        <v>-321737.20046380145</v>
      </c>
      <c r="K62" s="52">
        <f>Sandbox!K67+Sandbox!K94</f>
        <v>-331389.31647771556</v>
      </c>
      <c r="L62" s="52">
        <f>Sandbox!L67+Sandbox!L94</f>
        <v>-341330.99597204698</v>
      </c>
      <c r="M62" s="52">
        <f>Sandbox!M67+Sandbox!M94</f>
        <v>-351570.92585120833</v>
      </c>
    </row>
    <row r="63" spans="1:13" ht="18">
      <c r="A63" s="20" t="s">
        <v>130</v>
      </c>
      <c r="B63" s="38" t="s">
        <v>131</v>
      </c>
      <c r="C63" s="51">
        <v>0</v>
      </c>
      <c r="D63" s="51">
        <v>0</v>
      </c>
      <c r="E63" s="51">
        <v>-3648.2822939413763</v>
      </c>
      <c r="F63" s="51">
        <v>-3757.7307627596156</v>
      </c>
      <c r="G63" s="51">
        <v>-3870.4626856424038</v>
      </c>
      <c r="H63" s="51">
        <v>-4027.2204600427031</v>
      </c>
      <c r="I63" s="51">
        <v>-4148.0370738439879</v>
      </c>
      <c r="J63" s="51">
        <v>-4168.784740726961</v>
      </c>
      <c r="K63" s="51">
        <v>-4293.8482829487684</v>
      </c>
      <c r="L63" s="51">
        <v>-4422.663731437231</v>
      </c>
      <c r="M63" s="51">
        <v>-4555.3436433803454</v>
      </c>
    </row>
    <row r="64" spans="1:13" ht="18">
      <c r="A64" s="20" t="s">
        <v>132</v>
      </c>
      <c r="B64" s="38" t="s">
        <v>133</v>
      </c>
      <c r="C64" s="51">
        <v>0</v>
      </c>
      <c r="D64" s="51">
        <v>0</v>
      </c>
      <c r="E64" s="51">
        <v>713726.00005000003</v>
      </c>
      <c r="F64" s="51">
        <v>5.0000000000000002E-5</v>
      </c>
      <c r="G64" s="51">
        <v>5.0000000000000002E-5</v>
      </c>
      <c r="H64" s="51">
        <v>9880.0000500000006</v>
      </c>
      <c r="I64" s="51">
        <v>5.0000000000000002E-5</v>
      </c>
      <c r="J64" s="51">
        <v>5.0000000000000002E-5</v>
      </c>
      <c r="K64" s="51">
        <v>5.0000000000000002E-5</v>
      </c>
      <c r="L64" s="51">
        <v>5.0000000000000002E-5</v>
      </c>
      <c r="M64" s="51">
        <v>5.0000000000000002E-5</v>
      </c>
    </row>
    <row r="65" spans="1:13" ht="18">
      <c r="A65" s="20">
        <v>260</v>
      </c>
      <c r="B65" s="38" t="s">
        <v>80</v>
      </c>
      <c r="C65" s="51">
        <v>0</v>
      </c>
      <c r="D65" s="51">
        <v>0</v>
      </c>
      <c r="E65" s="51">
        <v>0</v>
      </c>
      <c r="F65" s="51">
        <v>-8763.1558514981953</v>
      </c>
      <c r="G65" s="51">
        <v>-18052.101054086284</v>
      </c>
      <c r="H65" s="51">
        <v>-27890.496128563311</v>
      </c>
      <c r="I65" s="51">
        <v>-28824.837442437594</v>
      </c>
      <c r="J65" s="51">
        <v>-29064.687872499839</v>
      </c>
      <c r="K65" s="51">
        <v>-30040.200388280246</v>
      </c>
      <c r="L65" s="51">
        <v>-30941.406399928674</v>
      </c>
      <c r="M65" s="51">
        <v>-31869.648591926518</v>
      </c>
    </row>
    <row r="66" spans="1:13" ht="18">
      <c r="A66" s="20" t="s">
        <v>115</v>
      </c>
      <c r="B66" s="38" t="s">
        <v>81</v>
      </c>
      <c r="C66" s="51">
        <v>0</v>
      </c>
      <c r="D66" s="51">
        <v>0</v>
      </c>
      <c r="E66" s="51">
        <v>-24052.816901408449</v>
      </c>
      <c r="F66" s="51">
        <v>-24894.665492957738</v>
      </c>
      <c r="G66" s="51">
        <v>-25641.505457746473</v>
      </c>
      <c r="H66" s="51">
        <v>-26410.750621478881</v>
      </c>
      <c r="I66" s="51">
        <v>-27018.19788577289</v>
      </c>
      <c r="J66" s="51">
        <v>-27639.616437145665</v>
      </c>
      <c r="K66" s="51">
        <v>-28275.327615200011</v>
      </c>
      <c r="L66" s="51">
        <v>-28925.660150349599</v>
      </c>
      <c r="M66" s="51">
        <v>-29590.950333807647</v>
      </c>
    </row>
    <row r="67" spans="1:13" ht="18">
      <c r="A67" s="20"/>
      <c r="B67" s="40" t="s">
        <v>82</v>
      </c>
      <c r="C67" s="41">
        <f t="shared" ref="C67:M67" si="5">SUM(C60:C66)</f>
        <v>0</v>
      </c>
      <c r="D67" s="41">
        <f t="shared" si="5"/>
        <v>0</v>
      </c>
      <c r="E67" s="41">
        <f t="shared" si="5"/>
        <v>-1609275.7531245227</v>
      </c>
      <c r="F67" s="41">
        <f t="shared" si="5"/>
        <v>-2425241.5864141225</v>
      </c>
      <c r="G67" s="41">
        <f t="shared" si="5"/>
        <v>-2525226.5008922624</v>
      </c>
      <c r="H67" s="41">
        <f t="shared" si="5"/>
        <v>-2644732.3861667528</v>
      </c>
      <c r="I67" s="41">
        <f t="shared" si="5"/>
        <v>-2749273.9015849051</v>
      </c>
      <c r="J67" s="41">
        <f t="shared" si="5"/>
        <v>-2785628.0756762149</v>
      </c>
      <c r="K67" s="41">
        <f t="shared" si="5"/>
        <v>-2885405.134398846</v>
      </c>
      <c r="L67" s="41">
        <f t="shared" si="5"/>
        <v>-2988653.39422824</v>
      </c>
      <c r="M67" s="41">
        <f t="shared" si="5"/>
        <v>-3095601.2925256472</v>
      </c>
    </row>
    <row r="68" spans="1:13" ht="18">
      <c r="A68" s="20"/>
      <c r="B68" s="38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</row>
    <row r="69" spans="1:13" ht="18">
      <c r="A69" s="20"/>
      <c r="B69" s="40" t="s">
        <v>83</v>
      </c>
      <c r="C69" s="41">
        <f t="shared" ref="C69:M69" si="6">SUM(C57,C67)</f>
        <v>0</v>
      </c>
      <c r="D69" s="41">
        <f t="shared" si="6"/>
        <v>0</v>
      </c>
      <c r="E69" s="41">
        <f t="shared" si="6"/>
        <v>-5287454.2998053115</v>
      </c>
      <c r="F69" s="41">
        <f t="shared" si="6"/>
        <v>-6213765.4894953351</v>
      </c>
      <c r="G69" s="41">
        <f t="shared" si="6"/>
        <v>-6427406.1210659109</v>
      </c>
      <c r="H69" s="41">
        <f t="shared" si="6"/>
        <v>-6703096.57256357</v>
      </c>
      <c r="I69" s="41">
        <f t="shared" si="6"/>
        <v>-6929389.013573627</v>
      </c>
      <c r="J69" s="41">
        <f t="shared" si="6"/>
        <v>-6991343.1546106739</v>
      </c>
      <c r="K69" s="41">
        <f t="shared" si="6"/>
        <v>-7217291.665701339</v>
      </c>
      <c r="L69" s="41">
        <f t="shared" si="6"/>
        <v>-7450496.5214698091</v>
      </c>
      <c r="M69" s="41">
        <f t="shared" si="6"/>
        <v>-7691299.7135844622</v>
      </c>
    </row>
    <row r="70" spans="1:13" ht="18">
      <c r="A70" s="2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8">
      <c r="A71" s="20"/>
      <c r="B71" s="48" t="s">
        <v>43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8">
      <c r="A72" s="20">
        <v>560</v>
      </c>
      <c r="B72" s="38" t="s">
        <v>84</v>
      </c>
      <c r="C72" s="51">
        <v>0</v>
      </c>
      <c r="D72" s="51">
        <v>0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>
        <v>0</v>
      </c>
      <c r="M72" s="51">
        <v>0</v>
      </c>
    </row>
    <row r="73" spans="1:13" ht="18">
      <c r="A73" s="20" t="s">
        <v>126</v>
      </c>
      <c r="B73" s="38" t="s">
        <v>85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</row>
    <row r="74" spans="1:13" ht="18">
      <c r="A74" s="20" t="s">
        <v>127</v>
      </c>
      <c r="B74" s="38" t="s">
        <v>128</v>
      </c>
      <c r="C74" s="51">
        <v>0</v>
      </c>
      <c r="D74" s="51">
        <v>0</v>
      </c>
      <c r="E74" s="52">
        <f>Sandbox!E33</f>
        <v>5780972.7922002971</v>
      </c>
      <c r="F74" s="52">
        <f>Sandbox!F33</f>
        <v>5912888.04339753</v>
      </c>
      <c r="G74" s="52">
        <f>Sandbox!G33</f>
        <v>6130180.5077670282</v>
      </c>
      <c r="H74" s="52">
        <f>Sandbox!H33</f>
        <v>6354380.8044709414</v>
      </c>
      <c r="I74" s="52">
        <f>Sandbox!I33</f>
        <v>6588744.0489217099</v>
      </c>
      <c r="J74" s="52">
        <f>Sandbox!J33</f>
        <v>6512770.7092723427</v>
      </c>
      <c r="K74" s="52">
        <f>Sandbox!K33</f>
        <v>6731452.974943338</v>
      </c>
      <c r="L74" s="52">
        <f>Sandbox!L33</f>
        <v>6930493.0245803958</v>
      </c>
      <c r="M74" s="52">
        <f>Sandbox!M33</f>
        <v>7135598.1516635986</v>
      </c>
    </row>
    <row r="75" spans="1:13" ht="18">
      <c r="A75" s="20">
        <v>562</v>
      </c>
      <c r="B75" s="38" t="s">
        <v>32</v>
      </c>
      <c r="C75" s="51">
        <v>0</v>
      </c>
      <c r="D75" s="51">
        <v>0</v>
      </c>
      <c r="E75" s="51">
        <v>8.8147353380918503E-6</v>
      </c>
      <c r="F75" s="51">
        <v>38888.732605110854</v>
      </c>
      <c r="G75" s="51">
        <v>-93436.954501506174</v>
      </c>
      <c r="H75" s="51">
        <v>-177648.32507195696</v>
      </c>
      <c r="I75" s="51">
        <v>-265474.98782804422</v>
      </c>
      <c r="J75" s="51">
        <v>-351644.49526370817</v>
      </c>
      <c r="K75" s="51">
        <v>-335615.0716102625</v>
      </c>
      <c r="L75" s="51">
        <v>-305318.03043917194</v>
      </c>
      <c r="M75" s="51">
        <v>-273865.00693767646</v>
      </c>
    </row>
    <row r="76" spans="1:13" ht="18">
      <c r="A76" s="20">
        <v>564</v>
      </c>
      <c r="B76" s="38" t="s">
        <v>134</v>
      </c>
      <c r="C76" s="51">
        <v>0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1">
        <v>0</v>
      </c>
      <c r="M76" s="51">
        <v>0</v>
      </c>
    </row>
    <row r="77" spans="1:13" ht="18">
      <c r="A77" s="20"/>
      <c r="B77" s="40" t="s">
        <v>86</v>
      </c>
      <c r="C77" s="41">
        <f t="shared" ref="C77:M77" si="7">SUM(C72:C76)</f>
        <v>0</v>
      </c>
      <c r="D77" s="41">
        <f t="shared" si="7"/>
        <v>0</v>
      </c>
      <c r="E77" s="41">
        <f t="shared" si="7"/>
        <v>5780972.7922091121</v>
      </c>
      <c r="F77" s="41">
        <f t="shared" si="7"/>
        <v>5951776.7760026408</v>
      </c>
      <c r="G77" s="41">
        <f t="shared" si="7"/>
        <v>6036743.5532655222</v>
      </c>
      <c r="H77" s="41">
        <f t="shared" si="7"/>
        <v>6176732.4793989845</v>
      </c>
      <c r="I77" s="41">
        <f t="shared" si="7"/>
        <v>6323269.0610936657</v>
      </c>
      <c r="J77" s="41">
        <f t="shared" si="7"/>
        <v>6161126.2140086349</v>
      </c>
      <c r="K77" s="41">
        <f t="shared" si="7"/>
        <v>6395837.9033330753</v>
      </c>
      <c r="L77" s="41">
        <f t="shared" si="7"/>
        <v>6625174.9941412238</v>
      </c>
      <c r="M77" s="41">
        <f t="shared" si="7"/>
        <v>6861733.1447259225</v>
      </c>
    </row>
    <row r="78" spans="1:13" ht="18">
      <c r="A78" s="2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8">
      <c r="A79" s="20"/>
      <c r="B79" s="18" t="s">
        <v>87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8">
      <c r="A80" s="20">
        <v>322</v>
      </c>
      <c r="B80" s="38" t="s">
        <v>88</v>
      </c>
      <c r="C80" s="51">
        <v>0</v>
      </c>
      <c r="D80" s="51">
        <v>0</v>
      </c>
      <c r="E80" s="51">
        <v>0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</row>
    <row r="81" spans="1:13" ht="18">
      <c r="A81" s="20" t="s">
        <v>116</v>
      </c>
      <c r="B81" s="38" t="s">
        <v>89</v>
      </c>
      <c r="C81" s="51">
        <v>0</v>
      </c>
      <c r="D81" s="51">
        <v>0</v>
      </c>
      <c r="E81" s="51">
        <v>-122655.26249999995</v>
      </c>
      <c r="F81" s="51">
        <v>-126948.19668749999</v>
      </c>
      <c r="G81" s="51">
        <v>-130756.64258812496</v>
      </c>
      <c r="H81" s="51">
        <v>-134679.34186576877</v>
      </c>
      <c r="I81" s="51">
        <v>-137776.96672868147</v>
      </c>
      <c r="J81" s="51">
        <v>-140945.83696344111</v>
      </c>
      <c r="K81" s="51">
        <v>-144187.59121360013</v>
      </c>
      <c r="L81" s="51">
        <v>-147503.90581151296</v>
      </c>
      <c r="M81" s="51">
        <v>-150896.49564517778</v>
      </c>
    </row>
    <row r="82" spans="1:13" ht="18">
      <c r="A82" s="20">
        <v>430</v>
      </c>
      <c r="B82" s="38" t="s">
        <v>90</v>
      </c>
      <c r="C82" s="51">
        <v>0</v>
      </c>
      <c r="D82" s="51">
        <v>0</v>
      </c>
      <c r="E82" s="51">
        <v>-51284.896874999991</v>
      </c>
      <c r="F82" s="51">
        <v>-53079.868265624995</v>
      </c>
      <c r="G82" s="51">
        <v>-54672.26431359374</v>
      </c>
      <c r="H82" s="51">
        <v>-56312.432243001553</v>
      </c>
      <c r="I82" s="51">
        <v>-57607.618184590596</v>
      </c>
      <c r="J82" s="51">
        <v>-58932.593402836159</v>
      </c>
      <c r="K82" s="51">
        <v>-60288.043051101376</v>
      </c>
      <c r="L82" s="51">
        <v>-61674.668041276724</v>
      </c>
      <c r="M82" s="51">
        <v>-63093.185406226068</v>
      </c>
    </row>
    <row r="83" spans="1:13" ht="18">
      <c r="A83" s="20">
        <v>440</v>
      </c>
      <c r="B83" s="38" t="s">
        <v>42</v>
      </c>
      <c r="C83" s="51">
        <v>0</v>
      </c>
      <c r="D83" s="51">
        <v>0</v>
      </c>
      <c r="E83" s="51">
        <v>0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</row>
    <row r="84" spans="1:13" ht="18">
      <c r="A84" s="20" t="s">
        <v>117</v>
      </c>
      <c r="B84" s="38" t="s">
        <v>91</v>
      </c>
      <c r="C84" s="51">
        <v>0</v>
      </c>
      <c r="D84" s="51">
        <v>0</v>
      </c>
      <c r="E84" s="51">
        <v>0</v>
      </c>
      <c r="F84" s="51">
        <v>0</v>
      </c>
      <c r="G84" s="51">
        <v>0</v>
      </c>
      <c r="H84" s="51">
        <v>-15055.856557919993</v>
      </c>
      <c r="I84" s="51">
        <v>-15402.141258752148</v>
      </c>
      <c r="J84" s="51">
        <v>-15756.390507703443</v>
      </c>
      <c r="K84" s="51">
        <v>-16118.787489380629</v>
      </c>
      <c r="L84" s="51">
        <v>-16489.519601636392</v>
      </c>
      <c r="M84" s="51">
        <v>-16868.778552474017</v>
      </c>
    </row>
    <row r="85" spans="1:13" ht="18">
      <c r="A85" s="20">
        <v>510</v>
      </c>
      <c r="B85" s="38" t="s">
        <v>33</v>
      </c>
      <c r="C85" s="51">
        <v>0</v>
      </c>
      <c r="D85" s="51">
        <v>0</v>
      </c>
      <c r="E85" s="51">
        <v>-69629.625</v>
      </c>
      <c r="F85" s="51">
        <v>-72066.661874999991</v>
      </c>
      <c r="G85" s="51">
        <v>-74228.661731249987</v>
      </c>
      <c r="H85" s="51">
        <v>-76455.521583187496</v>
      </c>
      <c r="I85" s="51">
        <v>-78213.998579600797</v>
      </c>
      <c r="J85" s="51">
        <v>-80012.920546931608</v>
      </c>
      <c r="K85" s="51">
        <v>-81853.217719511027</v>
      </c>
      <c r="L85" s="51">
        <v>-83735.841727059771</v>
      </c>
      <c r="M85" s="51">
        <v>-85661.76608678214</v>
      </c>
    </row>
    <row r="86" spans="1:13" ht="18">
      <c r="A86" s="20">
        <v>516</v>
      </c>
      <c r="B86" s="38" t="s">
        <v>92</v>
      </c>
      <c r="C86" s="51">
        <v>0</v>
      </c>
      <c r="D86" s="51">
        <v>0</v>
      </c>
      <c r="E86" s="51">
        <v>0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</row>
    <row r="87" spans="1:13" ht="18">
      <c r="A87" s="20">
        <v>520</v>
      </c>
      <c r="B87" s="38" t="s">
        <v>93</v>
      </c>
      <c r="C87" s="51">
        <v>0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</row>
    <row r="88" spans="1:13" ht="18">
      <c r="A88" s="20">
        <v>530</v>
      </c>
      <c r="B88" s="38" t="s">
        <v>137</v>
      </c>
      <c r="C88" s="51">
        <v>0</v>
      </c>
      <c r="D88" s="51">
        <v>0</v>
      </c>
      <c r="E88" s="51">
        <v>0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</row>
    <row r="89" spans="1:13" ht="18">
      <c r="A89" s="20" t="s">
        <v>118</v>
      </c>
      <c r="B89" s="38" t="s">
        <v>94</v>
      </c>
      <c r="C89" s="51">
        <v>0</v>
      </c>
      <c r="D89" s="51">
        <v>0</v>
      </c>
      <c r="E89" s="51">
        <v>-13711.68</v>
      </c>
      <c r="F89" s="51">
        <v>-14191.588799999998</v>
      </c>
      <c r="G89" s="51">
        <v>-14617.336464</v>
      </c>
      <c r="H89" s="51">
        <v>-15055.85655792</v>
      </c>
      <c r="I89" s="51">
        <v>-15402.141258752155</v>
      </c>
      <c r="J89" s="51">
        <v>-15756.390507703458</v>
      </c>
      <c r="K89" s="51">
        <v>-16118.787489380629</v>
      </c>
      <c r="L89" s="51">
        <v>-16489.519601636384</v>
      </c>
      <c r="M89" s="51">
        <v>-16868.778552474025</v>
      </c>
    </row>
    <row r="90" spans="1:13" ht="18">
      <c r="A90" s="20">
        <v>610</v>
      </c>
      <c r="B90" s="38" t="s">
        <v>95</v>
      </c>
      <c r="C90" s="51">
        <v>0</v>
      </c>
      <c r="D90" s="51">
        <v>0</v>
      </c>
      <c r="E90" s="51">
        <v>-170678.18881849945</v>
      </c>
      <c r="F90" s="51">
        <v>-177016.59767166691</v>
      </c>
      <c r="G90" s="51">
        <v>-182981.5434250315</v>
      </c>
      <c r="H90" s="51">
        <v>-189146.46445850574</v>
      </c>
      <c r="I90" s="51">
        <v>-194609.47725852855</v>
      </c>
      <c r="J90" s="51">
        <v>-200232.36729509663</v>
      </c>
      <c r="K90" s="51">
        <v>-206019.90143486171</v>
      </c>
      <c r="L90" s="51">
        <v>-211976.99183371977</v>
      </c>
      <c r="M90" s="51">
        <v>-218108.70046912023</v>
      </c>
    </row>
    <row r="91" spans="1:13" ht="18">
      <c r="A91" s="20" t="s">
        <v>119</v>
      </c>
      <c r="B91" s="38" t="s">
        <v>135</v>
      </c>
      <c r="C91" s="51">
        <v>0</v>
      </c>
      <c r="D91" s="51">
        <v>0</v>
      </c>
      <c r="E91" s="51">
        <v>0</v>
      </c>
      <c r="F91" s="51">
        <v>0</v>
      </c>
      <c r="G91" s="51">
        <v>0</v>
      </c>
      <c r="H91" s="51">
        <v>-6116.4417266550008</v>
      </c>
      <c r="I91" s="51">
        <v>-6257.119886368062</v>
      </c>
      <c r="J91" s="51">
        <v>-6401.0336437545266</v>
      </c>
      <c r="K91" s="51">
        <v>-6548.2574175608825</v>
      </c>
      <c r="L91" s="51">
        <v>-6698.8673381647823</v>
      </c>
      <c r="M91" s="51">
        <v>-6852.9412869425651</v>
      </c>
    </row>
    <row r="92" spans="1:13" ht="18">
      <c r="A92" s="20" t="s">
        <v>120</v>
      </c>
      <c r="B92" s="38" t="s">
        <v>96</v>
      </c>
      <c r="C92" s="51">
        <v>0</v>
      </c>
      <c r="D92" s="51">
        <v>0</v>
      </c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</row>
    <row r="93" spans="1:13" ht="18">
      <c r="A93" s="20">
        <v>640</v>
      </c>
      <c r="B93" s="38" t="s">
        <v>97</v>
      </c>
      <c r="C93" s="51">
        <v>0</v>
      </c>
      <c r="D93" s="51">
        <v>0</v>
      </c>
      <c r="E93" s="51">
        <v>0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</row>
    <row r="94" spans="1:13" ht="18">
      <c r="A94" s="20">
        <v>648</v>
      </c>
      <c r="B94" s="38" t="s">
        <v>98</v>
      </c>
      <c r="C94" s="51">
        <v>0</v>
      </c>
      <c r="D94" s="51">
        <v>0</v>
      </c>
      <c r="E94" s="51">
        <v>-92876.647490142568</v>
      </c>
      <c r="F94" s="51">
        <v>-94894.147296202078</v>
      </c>
      <c r="G94" s="51">
        <v>-96986.469004099781</v>
      </c>
      <c r="H94" s="51">
        <v>-99157.382493869212</v>
      </c>
      <c r="I94" s="51">
        <v>-101401.94684894981</v>
      </c>
      <c r="J94" s="51">
        <v>-103727.34349003325</v>
      </c>
      <c r="K94" s="51">
        <v>-106136.39340313242</v>
      </c>
      <c r="L94" s="51">
        <v>-108632.01464270783</v>
      </c>
      <c r="M94" s="51">
        <v>-111217.2256579994</v>
      </c>
    </row>
    <row r="95" spans="1:13" ht="18">
      <c r="A95" s="20">
        <v>700</v>
      </c>
      <c r="B95" s="38" t="s">
        <v>99</v>
      </c>
      <c r="C95" s="51">
        <v>0</v>
      </c>
      <c r="D95" s="51">
        <v>0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</row>
    <row r="96" spans="1:13" ht="18">
      <c r="A96" s="20"/>
      <c r="B96" s="40" t="s">
        <v>100</v>
      </c>
      <c r="C96" s="41">
        <f t="shared" ref="C96:M96" si="8">SUM(C80:C95)</f>
        <v>0</v>
      </c>
      <c r="D96" s="41">
        <f t="shared" si="8"/>
        <v>0</v>
      </c>
      <c r="E96" s="41">
        <f t="shared" si="8"/>
        <v>-520836.30068364192</v>
      </c>
      <c r="F96" s="41">
        <f t="shared" si="8"/>
        <v>-538197.06059599388</v>
      </c>
      <c r="G96" s="41">
        <f t="shared" si="8"/>
        <v>-554242.91752610006</v>
      </c>
      <c r="H96" s="41">
        <f t="shared" si="8"/>
        <v>-591979.29748682771</v>
      </c>
      <c r="I96" s="41">
        <f t="shared" si="8"/>
        <v>-606671.41000422346</v>
      </c>
      <c r="J96" s="41">
        <f t="shared" si="8"/>
        <v>-621764.87635750021</v>
      </c>
      <c r="K96" s="41">
        <f t="shared" si="8"/>
        <v>-637270.97921852884</v>
      </c>
      <c r="L96" s="41">
        <f t="shared" si="8"/>
        <v>-653201.32859771466</v>
      </c>
      <c r="M96" s="41">
        <f t="shared" si="8"/>
        <v>-669567.8716571962</v>
      </c>
    </row>
    <row r="97" spans="1:13" ht="18">
      <c r="A97" s="20"/>
      <c r="B97" s="38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1:13" ht="18">
      <c r="A98" s="20"/>
      <c r="B98" s="18" t="s">
        <v>35</v>
      </c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spans="1:13" ht="18">
      <c r="A99" s="20" t="s">
        <v>121</v>
      </c>
      <c r="B99" s="38" t="s">
        <v>34</v>
      </c>
      <c r="C99" s="51">
        <v>0</v>
      </c>
      <c r="D99" s="51">
        <v>0</v>
      </c>
      <c r="E99" s="51">
        <v>0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</row>
    <row r="100" spans="1:13" ht="18">
      <c r="A100" s="20">
        <v>810</v>
      </c>
      <c r="B100" s="38" t="s">
        <v>101</v>
      </c>
      <c r="C100" s="51">
        <v>0</v>
      </c>
      <c r="D100" s="51">
        <v>0</v>
      </c>
      <c r="E100" s="51">
        <v>-10000</v>
      </c>
      <c r="F100" s="51">
        <v>-10000</v>
      </c>
      <c r="G100" s="51">
        <v>-10000</v>
      </c>
      <c r="H100" s="51">
        <v>-10000</v>
      </c>
      <c r="I100" s="51">
        <v>-10000</v>
      </c>
      <c r="J100" s="51">
        <v>-10000</v>
      </c>
      <c r="K100" s="51">
        <v>-10000</v>
      </c>
      <c r="L100" s="51">
        <v>-10000</v>
      </c>
      <c r="M100" s="51">
        <v>-10000</v>
      </c>
    </row>
    <row r="101" spans="1:13" ht="18">
      <c r="A101" s="20" t="s">
        <v>122</v>
      </c>
      <c r="B101" s="38" t="s">
        <v>102</v>
      </c>
      <c r="C101" s="51">
        <v>0</v>
      </c>
      <c r="D101" s="51">
        <v>0</v>
      </c>
      <c r="E101" s="51">
        <v>0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0</v>
      </c>
      <c r="M101" s="51">
        <v>0</v>
      </c>
    </row>
    <row r="102" spans="1:13" ht="18">
      <c r="A102" s="20">
        <v>930</v>
      </c>
      <c r="B102" s="38" t="s">
        <v>65</v>
      </c>
      <c r="C102" s="51">
        <v>0</v>
      </c>
      <c r="D102" s="51">
        <v>0</v>
      </c>
      <c r="E102" s="51">
        <v>0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51">
        <v>0</v>
      </c>
      <c r="M102" s="51">
        <v>0</v>
      </c>
    </row>
    <row r="103" spans="1:13" ht="18">
      <c r="A103" s="11"/>
      <c r="B103" s="40" t="s">
        <v>103</v>
      </c>
      <c r="C103" s="41">
        <f t="shared" ref="C103:M103" si="9">SUM(C99:C102)</f>
        <v>0</v>
      </c>
      <c r="D103" s="41">
        <f t="shared" si="9"/>
        <v>0</v>
      </c>
      <c r="E103" s="41">
        <f t="shared" si="9"/>
        <v>-10000</v>
      </c>
      <c r="F103" s="41">
        <f t="shared" si="9"/>
        <v>-10000</v>
      </c>
      <c r="G103" s="41">
        <f t="shared" si="9"/>
        <v>-10000</v>
      </c>
      <c r="H103" s="41">
        <f t="shared" si="9"/>
        <v>-10000</v>
      </c>
      <c r="I103" s="41">
        <f t="shared" si="9"/>
        <v>-10000</v>
      </c>
      <c r="J103" s="41">
        <f t="shared" si="9"/>
        <v>-10000</v>
      </c>
      <c r="K103" s="41">
        <f t="shared" si="9"/>
        <v>-10000</v>
      </c>
      <c r="L103" s="41">
        <f t="shared" si="9"/>
        <v>-10000</v>
      </c>
      <c r="M103" s="41">
        <f t="shared" si="9"/>
        <v>-10000</v>
      </c>
    </row>
    <row r="104" spans="1:13" ht="18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8.75" thickBot="1">
      <c r="A105" s="11"/>
      <c r="B105" s="49" t="s">
        <v>104</v>
      </c>
      <c r="C105" s="30">
        <f t="shared" ref="C105:M105" si="10">SUM(C57,C67,C77,C96,C103)</f>
        <v>0</v>
      </c>
      <c r="D105" s="30">
        <f t="shared" si="10"/>
        <v>0</v>
      </c>
      <c r="E105" s="30">
        <f t="shared" si="10"/>
        <v>-37317.808279841323</v>
      </c>
      <c r="F105" s="30">
        <f t="shared" si="10"/>
        <v>-810185.77408868819</v>
      </c>
      <c r="G105" s="30">
        <f t="shared" si="10"/>
        <v>-954905.48532648874</v>
      </c>
      <c r="H105" s="30">
        <f t="shared" si="10"/>
        <v>-1128343.3906514132</v>
      </c>
      <c r="I105" s="30">
        <f t="shared" si="10"/>
        <v>-1222791.3624841848</v>
      </c>
      <c r="J105" s="30">
        <f t="shared" si="10"/>
        <v>-1461981.8169595392</v>
      </c>
      <c r="K105" s="30">
        <f t="shared" si="10"/>
        <v>-1468724.7415867925</v>
      </c>
      <c r="L105" s="30">
        <f t="shared" si="10"/>
        <v>-1488522.8559262999</v>
      </c>
      <c r="M105" s="30">
        <f t="shared" si="10"/>
        <v>-1509134.4405157359</v>
      </c>
    </row>
    <row r="106" spans="1:13" ht="13.5" thickTop="1"/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C7A91-177D-4280-9D13-2EBBAD3574DF}">
  <sheetPr>
    <tabColor rgb="FFFFECB9"/>
    <pageSetUpPr fitToPage="1"/>
  </sheetPr>
  <dimension ref="A1:O158"/>
  <sheetViews>
    <sheetView showGridLines="0" tabSelected="1" view="pageBreakPreview" zoomScaleNormal="110" zoomScaleSheetLayoutView="100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C16" sqref="C16"/>
    </sheetView>
  </sheetViews>
  <sheetFormatPr defaultRowHeight="12.75"/>
  <cols>
    <col min="1" max="1" width="11.42578125" bestFit="1" customWidth="1"/>
    <col min="2" max="2" width="55" bestFit="1" customWidth="1"/>
    <col min="3" max="13" width="16.7109375" customWidth="1"/>
    <col min="14" max="14" width="1.42578125" customWidth="1"/>
    <col min="15" max="15" width="19.85546875" bestFit="1" customWidth="1"/>
  </cols>
  <sheetData>
    <row r="1" spans="1:15" ht="35.25">
      <c r="A1" s="58" t="s">
        <v>108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2" spans="1:15" ht="35.25">
      <c r="A2" s="61" t="s">
        <v>177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</row>
    <row r="14" spans="1:15" ht="18">
      <c r="A14" s="7"/>
      <c r="B14" s="8"/>
      <c r="C14" s="9" t="s">
        <v>0</v>
      </c>
      <c r="D14" s="9" t="s">
        <v>1</v>
      </c>
      <c r="E14" s="9" t="s">
        <v>2</v>
      </c>
      <c r="F14" s="9" t="s">
        <v>3</v>
      </c>
      <c r="G14" s="9" t="s">
        <v>4</v>
      </c>
      <c r="H14" s="9" t="s">
        <v>5</v>
      </c>
      <c r="I14" s="9" t="s">
        <v>6</v>
      </c>
      <c r="J14" s="9" t="s">
        <v>7</v>
      </c>
      <c r="K14" s="9" t="s">
        <v>8</v>
      </c>
      <c r="L14" s="9" t="s">
        <v>9</v>
      </c>
      <c r="M14" s="10" t="s">
        <v>10</v>
      </c>
      <c r="N14" s="11"/>
      <c r="O14" s="12" t="s">
        <v>105</v>
      </c>
    </row>
    <row r="15" spans="1:15" ht="18">
      <c r="A15" s="13"/>
      <c r="B15" s="14"/>
      <c r="C15" s="15" t="s">
        <v>11</v>
      </c>
      <c r="D15" s="15" t="s">
        <v>12</v>
      </c>
      <c r="E15" s="15" t="s">
        <v>12</v>
      </c>
      <c r="F15" s="15" t="s">
        <v>12</v>
      </c>
      <c r="G15" s="15" t="s">
        <v>12</v>
      </c>
      <c r="H15" s="15" t="s">
        <v>12</v>
      </c>
      <c r="I15" s="15" t="s">
        <v>12</v>
      </c>
      <c r="J15" s="15" t="s">
        <v>12</v>
      </c>
      <c r="K15" s="15" t="s">
        <v>12</v>
      </c>
      <c r="L15" s="15" t="s">
        <v>12</v>
      </c>
      <c r="M15" s="16" t="s">
        <v>12</v>
      </c>
      <c r="N15" s="11"/>
      <c r="O15" s="17" t="s">
        <v>106</v>
      </c>
    </row>
    <row r="16" spans="1:15" ht="18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8">
      <c r="A17" s="11"/>
      <c r="B17" s="18" t="s">
        <v>13</v>
      </c>
      <c r="C17" s="11"/>
      <c r="D17" s="11"/>
      <c r="E17" s="19"/>
      <c r="F17" s="19"/>
      <c r="G17" s="19"/>
      <c r="H17" s="19"/>
      <c r="I17" s="19"/>
      <c r="J17" s="19"/>
      <c r="K17" s="19"/>
      <c r="L17" s="19"/>
      <c r="M17" s="19"/>
      <c r="N17" s="11"/>
      <c r="O17" s="11"/>
    </row>
    <row r="18" spans="1:15" ht="18">
      <c r="A18" s="20"/>
      <c r="B18" s="21" t="s">
        <v>14</v>
      </c>
      <c r="C18" s="19"/>
      <c r="D18" s="19"/>
      <c r="E18" s="19"/>
      <c r="F18" s="19"/>
      <c r="G18" s="22"/>
      <c r="H18" s="19"/>
      <c r="I18" s="19"/>
      <c r="J18" s="19"/>
      <c r="K18" s="19"/>
      <c r="L18" s="19"/>
      <c r="M18" s="19"/>
      <c r="N18" s="11"/>
      <c r="O18" s="11"/>
    </row>
    <row r="19" spans="1:15" ht="18">
      <c r="A19" s="20"/>
      <c r="B19" s="23" t="s">
        <v>109</v>
      </c>
      <c r="C19" s="24">
        <f t="shared" ref="C19:M21" si="0">C54</f>
        <v>13798916</v>
      </c>
      <c r="D19" s="24">
        <f t="shared" si="0"/>
        <v>14483257.882694034</v>
      </c>
      <c r="E19" s="24">
        <f t="shared" si="0"/>
        <v>15200414.648054007</v>
      </c>
      <c r="F19" s="24">
        <f t="shared" si="0"/>
        <v>15951959.815695906</v>
      </c>
      <c r="G19" s="24">
        <f t="shared" si="0"/>
        <v>16739542.325671401</v>
      </c>
      <c r="H19" s="24">
        <f t="shared" si="0"/>
        <v>17289768.507506158</v>
      </c>
      <c r="I19" s="24">
        <f t="shared" si="0"/>
        <v>17857583.769695625</v>
      </c>
      <c r="J19" s="24">
        <f t="shared" si="0"/>
        <v>18443550.382371496</v>
      </c>
      <c r="K19" s="24">
        <f t="shared" si="0"/>
        <v>19048248.589754786</v>
      </c>
      <c r="L19" s="24">
        <f t="shared" si="0"/>
        <v>19672277.184733499</v>
      </c>
      <c r="M19" s="24">
        <f t="shared" si="0"/>
        <v>20316254.101807896</v>
      </c>
      <c r="N19" s="11"/>
      <c r="O19" s="25">
        <f t="shared" ref="O19:O32" si="1">IFERROR(((M19/C19)^(1/COUNTA($D$14:$M$14)))-1,"―")</f>
        <v>3.9441055661664892E-2</v>
      </c>
    </row>
    <row r="20" spans="1:15" ht="18">
      <c r="A20" s="20"/>
      <c r="B20" s="26" t="s">
        <v>16</v>
      </c>
      <c r="C20" s="24">
        <f t="shared" si="0"/>
        <v>150000</v>
      </c>
      <c r="D20" s="24">
        <f t="shared" si="0"/>
        <v>150000</v>
      </c>
      <c r="E20" s="24">
        <f t="shared" si="0"/>
        <v>150000</v>
      </c>
      <c r="F20" s="24">
        <f t="shared" si="0"/>
        <v>150000</v>
      </c>
      <c r="G20" s="24">
        <f t="shared" si="0"/>
        <v>150000</v>
      </c>
      <c r="H20" s="24">
        <f t="shared" si="0"/>
        <v>150000</v>
      </c>
      <c r="I20" s="24">
        <f t="shared" si="0"/>
        <v>150000</v>
      </c>
      <c r="J20" s="24">
        <f t="shared" si="0"/>
        <v>150000</v>
      </c>
      <c r="K20" s="24">
        <f t="shared" si="0"/>
        <v>150000</v>
      </c>
      <c r="L20" s="24">
        <f t="shared" si="0"/>
        <v>150000</v>
      </c>
      <c r="M20" s="24">
        <f t="shared" si="0"/>
        <v>150000</v>
      </c>
      <c r="N20" s="11"/>
      <c r="O20" s="25">
        <f t="shared" si="1"/>
        <v>0</v>
      </c>
    </row>
    <row r="21" spans="1:15" ht="18">
      <c r="A21" s="20"/>
      <c r="B21" s="26" t="s">
        <v>17</v>
      </c>
      <c r="C21" s="24">
        <f t="shared" si="0"/>
        <v>450000</v>
      </c>
      <c r="D21" s="24">
        <f t="shared" si="0"/>
        <v>223643.78950581327</v>
      </c>
      <c r="E21" s="24">
        <f t="shared" si="0"/>
        <v>234718.30117887631</v>
      </c>
      <c r="F21" s="24">
        <f t="shared" si="0"/>
        <v>246323.84676117264</v>
      </c>
      <c r="G21" s="24">
        <f t="shared" si="0"/>
        <v>258485.8898596894</v>
      </c>
      <c r="H21" s="24">
        <f t="shared" si="0"/>
        <v>266982.61807882413</v>
      </c>
      <c r="I21" s="24">
        <f t="shared" si="0"/>
        <v>275750.96120893955</v>
      </c>
      <c r="J21" s="24">
        <f t="shared" si="0"/>
        <v>284799.60196389258</v>
      </c>
      <c r="K21" s="24">
        <f t="shared" si="0"/>
        <v>294137.50061786547</v>
      </c>
      <c r="L21" s="24">
        <f t="shared" si="0"/>
        <v>303773.90387810394</v>
      </c>
      <c r="M21" s="24">
        <f t="shared" si="0"/>
        <v>313718.35404136777</v>
      </c>
      <c r="N21" s="11"/>
      <c r="O21" s="25">
        <f t="shared" si="1"/>
        <v>-3.5432240979457186E-2</v>
      </c>
    </row>
    <row r="22" spans="1:15" ht="18">
      <c r="A22" s="20"/>
      <c r="B22" s="26" t="s">
        <v>18</v>
      </c>
      <c r="C22" s="24">
        <f t="shared" ref="C22:M22" si="2">C62-SUM(C19:C21)</f>
        <v>374000</v>
      </c>
      <c r="D22" s="24">
        <f t="shared" si="2"/>
        <v>374000</v>
      </c>
      <c r="E22" s="24">
        <f t="shared" si="2"/>
        <v>374000</v>
      </c>
      <c r="F22" s="24">
        <f t="shared" si="2"/>
        <v>374000</v>
      </c>
      <c r="G22" s="24">
        <f t="shared" si="2"/>
        <v>374000</v>
      </c>
      <c r="H22" s="24">
        <f t="shared" si="2"/>
        <v>374000</v>
      </c>
      <c r="I22" s="24">
        <f t="shared" si="2"/>
        <v>374000</v>
      </c>
      <c r="J22" s="24">
        <f t="shared" si="2"/>
        <v>374000</v>
      </c>
      <c r="K22" s="24">
        <f t="shared" si="2"/>
        <v>374000</v>
      </c>
      <c r="L22" s="24">
        <f t="shared" si="2"/>
        <v>374000</v>
      </c>
      <c r="M22" s="24">
        <f t="shared" si="2"/>
        <v>374000</v>
      </c>
      <c r="N22" s="11"/>
      <c r="O22" s="25">
        <f t="shared" si="1"/>
        <v>0</v>
      </c>
    </row>
    <row r="23" spans="1:15" ht="18">
      <c r="A23" s="20"/>
      <c r="B23" s="21" t="s">
        <v>19</v>
      </c>
      <c r="C23" s="27">
        <f t="shared" ref="C23:M23" si="3">SUM(C19:C22)</f>
        <v>14772916</v>
      </c>
      <c r="D23" s="27">
        <f t="shared" si="3"/>
        <v>15230901.672199847</v>
      </c>
      <c r="E23" s="27">
        <f t="shared" si="3"/>
        <v>15959132.949232884</v>
      </c>
      <c r="F23" s="27">
        <f t="shared" si="3"/>
        <v>16722283.662457079</v>
      </c>
      <c r="G23" s="27">
        <f t="shared" si="3"/>
        <v>17522028.215531088</v>
      </c>
      <c r="H23" s="27">
        <f t="shared" si="3"/>
        <v>18080751.125584982</v>
      </c>
      <c r="I23" s="27">
        <f t="shared" si="3"/>
        <v>18657334.730904564</v>
      </c>
      <c r="J23" s="27">
        <f t="shared" si="3"/>
        <v>19252349.984335389</v>
      </c>
      <c r="K23" s="27">
        <f t="shared" si="3"/>
        <v>19866386.090372652</v>
      </c>
      <c r="L23" s="27">
        <f t="shared" si="3"/>
        <v>20500051.088611603</v>
      </c>
      <c r="M23" s="27">
        <f t="shared" si="3"/>
        <v>21153972.455849264</v>
      </c>
      <c r="N23" s="11"/>
      <c r="O23" s="28">
        <f t="shared" si="1"/>
        <v>3.6555524472041023E-2</v>
      </c>
    </row>
    <row r="24" spans="1:15" ht="18">
      <c r="A24" s="20"/>
      <c r="B24" s="26" t="s">
        <v>20</v>
      </c>
      <c r="C24" s="24">
        <f t="shared" ref="C24:M24" si="4">C65</f>
        <v>3260791</v>
      </c>
      <c r="D24" s="24">
        <f t="shared" si="4"/>
        <v>3403284.3433008855</v>
      </c>
      <c r="E24" s="24">
        <f t="shared" si="4"/>
        <v>3446844.8866017708</v>
      </c>
      <c r="F24" s="24">
        <f t="shared" si="4"/>
        <v>3490405.4299026565</v>
      </c>
      <c r="G24" s="24">
        <f t="shared" si="4"/>
        <v>3533965.9732035417</v>
      </c>
      <c r="H24" s="24">
        <f t="shared" si="4"/>
        <v>3577526.516504427</v>
      </c>
      <c r="I24" s="24">
        <f t="shared" si="4"/>
        <v>3621087.0598053131</v>
      </c>
      <c r="J24" s="24">
        <f t="shared" si="4"/>
        <v>3664647.6031061993</v>
      </c>
      <c r="K24" s="24">
        <f t="shared" si="4"/>
        <v>3708208.1464070845</v>
      </c>
      <c r="L24" s="24">
        <f t="shared" si="4"/>
        <v>3751768.6897079702</v>
      </c>
      <c r="M24" s="24">
        <f t="shared" si="4"/>
        <v>3795329.2330088555</v>
      </c>
      <c r="N24" s="11"/>
      <c r="O24" s="25">
        <f t="shared" si="1"/>
        <v>1.5295939241319223E-2</v>
      </c>
    </row>
    <row r="25" spans="1:15" ht="18">
      <c r="A25" s="20"/>
      <c r="B25" s="26" t="s">
        <v>21</v>
      </c>
      <c r="C25" s="24">
        <f t="shared" ref="C25:M25" si="5">C68</f>
        <v>952492</v>
      </c>
      <c r="D25" s="24">
        <f t="shared" si="5"/>
        <v>932002.6326735029</v>
      </c>
      <c r="E25" s="24">
        <f t="shared" si="5"/>
        <v>961262.80534700572</v>
      </c>
      <c r="F25" s="24">
        <f t="shared" si="5"/>
        <v>990522.97802050866</v>
      </c>
      <c r="G25" s="24">
        <f t="shared" si="5"/>
        <v>1019783.1506940115</v>
      </c>
      <c r="H25" s="24">
        <f t="shared" si="5"/>
        <v>1049043.3233675144</v>
      </c>
      <c r="I25" s="24">
        <f t="shared" si="5"/>
        <v>1078303.4960410171</v>
      </c>
      <c r="J25" s="24">
        <f t="shared" si="5"/>
        <v>1107563.6687145201</v>
      </c>
      <c r="K25" s="24">
        <f t="shared" si="5"/>
        <v>1136823.8413880228</v>
      </c>
      <c r="L25" s="24">
        <f t="shared" si="5"/>
        <v>1166084.0140615257</v>
      </c>
      <c r="M25" s="24">
        <f t="shared" si="5"/>
        <v>1195344.1867350289</v>
      </c>
      <c r="N25" s="11"/>
      <c r="O25" s="25">
        <f t="shared" si="1"/>
        <v>2.2970626772803149E-2</v>
      </c>
    </row>
    <row r="26" spans="1:15" ht="18">
      <c r="A26" s="20"/>
      <c r="B26" s="26" t="s">
        <v>22</v>
      </c>
      <c r="C26" s="24">
        <f t="shared" ref="C26:M26" si="6">SUM(C66,C75)</f>
        <v>1910244</v>
      </c>
      <c r="D26" s="24">
        <f t="shared" si="6"/>
        <v>1994413.3603784756</v>
      </c>
      <c r="E26" s="24">
        <f t="shared" si="6"/>
        <v>1287992.8064274532</v>
      </c>
      <c r="F26" s="24">
        <f t="shared" si="6"/>
        <v>1323432.1752374512</v>
      </c>
      <c r="G26" s="24">
        <f t="shared" si="6"/>
        <v>1360985.2962482863</v>
      </c>
      <c r="H26" s="24">
        <f t="shared" si="6"/>
        <v>1392211.4827411915</v>
      </c>
      <c r="I26" s="24">
        <f t="shared" si="6"/>
        <v>1432495.1256165206</v>
      </c>
      <c r="J26" s="24">
        <f t="shared" si="6"/>
        <v>1496109.4203899873</v>
      </c>
      <c r="K26" s="24">
        <f t="shared" si="6"/>
        <v>1539439.5411441121</v>
      </c>
      <c r="L26" s="24">
        <f t="shared" si="6"/>
        <v>1584022.9706651345</v>
      </c>
      <c r="M26" s="24">
        <f t="shared" si="6"/>
        <v>1629895.9103703885</v>
      </c>
      <c r="N26" s="11"/>
      <c r="O26" s="25">
        <f t="shared" si="1"/>
        <v>-1.5746194576673811E-2</v>
      </c>
    </row>
    <row r="27" spans="1:15" ht="18">
      <c r="A27" s="20"/>
      <c r="B27" s="26" t="s">
        <v>123</v>
      </c>
      <c r="C27" s="24">
        <f t="shared" ref="C27:M27" si="7">C74</f>
        <v>9.9999999999999994E-12</v>
      </c>
      <c r="D27" s="24">
        <f t="shared" si="7"/>
        <v>1000000</v>
      </c>
      <c r="E27" s="24">
        <f t="shared" si="7"/>
        <v>1000000</v>
      </c>
      <c r="F27" s="24">
        <f t="shared" si="7"/>
        <v>1000000</v>
      </c>
      <c r="G27" s="24">
        <f t="shared" si="7"/>
        <v>1000000</v>
      </c>
      <c r="H27" s="24">
        <f t="shared" si="7"/>
        <v>1000000</v>
      </c>
      <c r="I27" s="24">
        <f t="shared" si="7"/>
        <v>1000000</v>
      </c>
      <c r="J27" s="24">
        <f t="shared" si="7"/>
        <v>1000000</v>
      </c>
      <c r="K27" s="24">
        <f t="shared" si="7"/>
        <v>1000000</v>
      </c>
      <c r="L27" s="24">
        <f t="shared" si="7"/>
        <v>1000000</v>
      </c>
      <c r="M27" s="24">
        <f t="shared" si="7"/>
        <v>1000000</v>
      </c>
      <c r="N27" s="11"/>
      <c r="O27" s="25">
        <f t="shared" si="1"/>
        <v>49.118723362727238</v>
      </c>
    </row>
    <row r="28" spans="1:15" ht="18">
      <c r="A28" s="20"/>
      <c r="B28" s="26" t="s">
        <v>23</v>
      </c>
      <c r="C28" s="24">
        <f t="shared" ref="C28:M28" si="8">C77-SUM(C24:C27)</f>
        <v>716005</v>
      </c>
      <c r="D28" s="24">
        <f t="shared" si="8"/>
        <v>691005</v>
      </c>
      <c r="E28" s="24">
        <f t="shared" si="8"/>
        <v>691005</v>
      </c>
      <c r="F28" s="24">
        <f t="shared" si="8"/>
        <v>691005</v>
      </c>
      <c r="G28" s="24">
        <f t="shared" si="8"/>
        <v>691005</v>
      </c>
      <c r="H28" s="24">
        <f t="shared" si="8"/>
        <v>691005</v>
      </c>
      <c r="I28" s="24">
        <f t="shared" si="8"/>
        <v>691005</v>
      </c>
      <c r="J28" s="24">
        <f t="shared" si="8"/>
        <v>691005</v>
      </c>
      <c r="K28" s="24">
        <f t="shared" si="8"/>
        <v>691005</v>
      </c>
      <c r="L28" s="24">
        <f t="shared" si="8"/>
        <v>691005.00000000093</v>
      </c>
      <c r="M28" s="24">
        <f t="shared" si="8"/>
        <v>691004.99999999907</v>
      </c>
      <c r="N28" s="11"/>
      <c r="O28" s="25">
        <f t="shared" si="1"/>
        <v>-3.5477010394454611E-3</v>
      </c>
    </row>
    <row r="29" spans="1:15" ht="18">
      <c r="A29" s="20"/>
      <c r="B29" s="21" t="s">
        <v>24</v>
      </c>
      <c r="C29" s="27">
        <f t="shared" ref="C29:M29" si="9">SUM(C24:C28)</f>
        <v>6839532</v>
      </c>
      <c r="D29" s="27">
        <f t="shared" si="9"/>
        <v>8020705.3363528643</v>
      </c>
      <c r="E29" s="27">
        <f t="shared" si="9"/>
        <v>7387105.4983762298</v>
      </c>
      <c r="F29" s="27">
        <f t="shared" si="9"/>
        <v>7495365.5831606165</v>
      </c>
      <c r="G29" s="27">
        <f t="shared" si="9"/>
        <v>7605739.4201458395</v>
      </c>
      <c r="H29" s="27">
        <f t="shared" si="9"/>
        <v>7709786.3226131331</v>
      </c>
      <c r="I29" s="27">
        <f t="shared" si="9"/>
        <v>7822890.6814628504</v>
      </c>
      <c r="J29" s="27">
        <f t="shared" si="9"/>
        <v>7959325.6922107069</v>
      </c>
      <c r="K29" s="27">
        <f t="shared" si="9"/>
        <v>8075476.5289392192</v>
      </c>
      <c r="L29" s="27">
        <f t="shared" si="9"/>
        <v>8192880.6744346311</v>
      </c>
      <c r="M29" s="27">
        <f t="shared" si="9"/>
        <v>8311574.3301142724</v>
      </c>
      <c r="N29" s="11"/>
      <c r="O29" s="28">
        <f t="shared" si="1"/>
        <v>1.9684201795713285E-2</v>
      </c>
    </row>
    <row r="30" spans="1:15" ht="18">
      <c r="A30" s="20"/>
      <c r="B30" s="21" t="s">
        <v>25</v>
      </c>
      <c r="C30" s="27">
        <f t="shared" ref="C30:M30" si="10">C91</f>
        <v>1533253</v>
      </c>
      <c r="D30" s="27">
        <f t="shared" si="10"/>
        <v>1449678.06</v>
      </c>
      <c r="E30" s="27">
        <f t="shared" si="10"/>
        <v>1478671.6212000002</v>
      </c>
      <c r="F30" s="27">
        <f t="shared" si="10"/>
        <v>1508245.0536240002</v>
      </c>
      <c r="G30" s="27">
        <f t="shared" si="10"/>
        <v>1538409.9546964802</v>
      </c>
      <c r="H30" s="27">
        <f t="shared" si="10"/>
        <v>1569178.1537904099</v>
      </c>
      <c r="I30" s="27">
        <f t="shared" si="10"/>
        <v>1600561.716866218</v>
      </c>
      <c r="J30" s="27">
        <f t="shared" si="10"/>
        <v>1632572.9512035425</v>
      </c>
      <c r="K30" s="27">
        <f t="shared" si="10"/>
        <v>1665224.4102276135</v>
      </c>
      <c r="L30" s="27">
        <f t="shared" si="10"/>
        <v>1698528.8984321658</v>
      </c>
      <c r="M30" s="27">
        <f t="shared" si="10"/>
        <v>1732499.4764008089</v>
      </c>
      <c r="N30" s="11"/>
      <c r="O30" s="28">
        <f t="shared" si="1"/>
        <v>1.2292289490521746E-2</v>
      </c>
    </row>
    <row r="31" spans="1:15" ht="18">
      <c r="A31" s="20"/>
      <c r="B31" s="21" t="s">
        <v>26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11"/>
      <c r="O31" s="28" t="str">
        <f t="shared" si="1"/>
        <v>―</v>
      </c>
    </row>
    <row r="32" spans="1:15" ht="18.75" thickBot="1">
      <c r="A32" s="20"/>
      <c r="B32" s="29" t="s">
        <v>27</v>
      </c>
      <c r="C32" s="30">
        <f t="shared" ref="C32:M32" si="11">SUM(C23,C29:C31)</f>
        <v>23145701</v>
      </c>
      <c r="D32" s="30">
        <f t="shared" si="11"/>
        <v>24701285.06855271</v>
      </c>
      <c r="E32" s="30">
        <f t="shared" si="11"/>
        <v>24824910.068809111</v>
      </c>
      <c r="F32" s="30">
        <f t="shared" si="11"/>
        <v>25725894.299241696</v>
      </c>
      <c r="G32" s="30">
        <f t="shared" si="11"/>
        <v>26666177.590373408</v>
      </c>
      <c r="H32" s="30">
        <f t="shared" si="11"/>
        <v>27359715.601988528</v>
      </c>
      <c r="I32" s="30">
        <f t="shared" si="11"/>
        <v>28080787.129233632</v>
      </c>
      <c r="J32" s="30">
        <f t="shared" si="11"/>
        <v>28844248.62774964</v>
      </c>
      <c r="K32" s="30">
        <f t="shared" si="11"/>
        <v>29607087.029539481</v>
      </c>
      <c r="L32" s="30">
        <f t="shared" si="11"/>
        <v>30391460.6614784</v>
      </c>
      <c r="M32" s="30">
        <f t="shared" si="11"/>
        <v>31198046.262364343</v>
      </c>
      <c r="N32" s="11"/>
      <c r="O32" s="31">
        <f t="shared" si="1"/>
        <v>3.0304759175452167E-2</v>
      </c>
    </row>
    <row r="33" spans="1:15" ht="19.5" thickTop="1">
      <c r="A33" s="20"/>
      <c r="B33" s="32" t="s">
        <v>28</v>
      </c>
      <c r="C33" s="11" t="b">
        <f t="shared" ref="C33:M33" si="12">C32=C93</f>
        <v>1</v>
      </c>
      <c r="D33" s="11" t="b">
        <f t="shared" si="12"/>
        <v>1</v>
      </c>
      <c r="E33" s="11" t="b">
        <f t="shared" si="12"/>
        <v>1</v>
      </c>
      <c r="F33" s="11" t="b">
        <f t="shared" si="12"/>
        <v>1</v>
      </c>
      <c r="G33" s="11" t="b">
        <f t="shared" si="12"/>
        <v>1</v>
      </c>
      <c r="H33" s="11" t="b">
        <f t="shared" si="12"/>
        <v>1</v>
      </c>
      <c r="I33" s="11" t="b">
        <f t="shared" si="12"/>
        <v>1</v>
      </c>
      <c r="J33" s="11" t="b">
        <f t="shared" si="12"/>
        <v>1</v>
      </c>
      <c r="K33" s="11" t="b">
        <f t="shared" si="12"/>
        <v>1</v>
      </c>
      <c r="L33" s="11" t="b">
        <f t="shared" si="12"/>
        <v>1</v>
      </c>
      <c r="M33" s="11" t="b">
        <f t="shared" si="12"/>
        <v>1</v>
      </c>
      <c r="N33" s="11"/>
      <c r="O33" s="11"/>
    </row>
    <row r="34" spans="1:15" ht="18">
      <c r="A34" s="20"/>
      <c r="B34" s="19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8">
      <c r="A35" s="20"/>
      <c r="B35" s="21" t="s">
        <v>29</v>
      </c>
      <c r="C35" s="19"/>
      <c r="D35" s="19"/>
      <c r="E35" s="19"/>
      <c r="F35" s="19"/>
      <c r="G35" s="19"/>
      <c r="H35" s="33"/>
      <c r="I35" s="33"/>
      <c r="J35" s="33"/>
      <c r="K35" s="33"/>
      <c r="L35" s="33"/>
      <c r="M35" s="33"/>
      <c r="N35" s="11"/>
      <c r="O35" s="11"/>
    </row>
    <row r="36" spans="1:15" ht="18">
      <c r="A36" s="20"/>
      <c r="B36" s="26" t="s">
        <v>30</v>
      </c>
      <c r="C36" s="24">
        <f t="shared" ref="C36:M36" si="13">C105</f>
        <v>9459948.9900000002</v>
      </c>
      <c r="D36" s="24">
        <f t="shared" si="13"/>
        <v>9743747.4596999958</v>
      </c>
      <c r="E36" s="24">
        <f t="shared" si="13"/>
        <v>6357881.3368102117</v>
      </c>
      <c r="F36" s="24">
        <f t="shared" si="13"/>
        <v>6548617.7769145183</v>
      </c>
      <c r="G36" s="24">
        <f t="shared" si="13"/>
        <v>6745076.3102219552</v>
      </c>
      <c r="H36" s="24">
        <f t="shared" si="13"/>
        <v>6908309.4219106529</v>
      </c>
      <c r="I36" s="24">
        <f t="shared" si="13"/>
        <v>7115558.7045679744</v>
      </c>
      <c r="J36" s="24">
        <f t="shared" si="13"/>
        <v>7428828.9521189388</v>
      </c>
      <c r="K36" s="24">
        <f t="shared" si="13"/>
        <v>7651693.820682507</v>
      </c>
      <c r="L36" s="24">
        <f t="shared" si="13"/>
        <v>7881244.6353029823</v>
      </c>
      <c r="M36" s="24">
        <f t="shared" si="13"/>
        <v>8117681.9743620716</v>
      </c>
      <c r="N36" s="11"/>
      <c r="O36" s="25">
        <f t="shared" ref="O36:O43" si="14">IFERROR(((M36/C36)^(1/COUNTA($D$14:$M$14)))-1,"―")</f>
        <v>-1.518575057670013E-2</v>
      </c>
    </row>
    <row r="37" spans="1:15" ht="18">
      <c r="A37" s="20"/>
      <c r="B37" s="26" t="s">
        <v>31</v>
      </c>
      <c r="C37" s="24">
        <f t="shared" ref="C37:M37" si="15">C115</f>
        <v>5492334.9300000006</v>
      </c>
      <c r="D37" s="24">
        <f t="shared" si="15"/>
        <v>5978017.6485669296</v>
      </c>
      <c r="E37" s="24">
        <f t="shared" si="15"/>
        <v>4597779.7005069358</v>
      </c>
      <c r="F37" s="24">
        <f t="shared" si="15"/>
        <v>4032816.5416659401</v>
      </c>
      <c r="G37" s="24">
        <f t="shared" si="15"/>
        <v>4176175.8042975366</v>
      </c>
      <c r="H37" s="24">
        <f t="shared" si="15"/>
        <v>4290335.7559647327</v>
      </c>
      <c r="I37" s="24">
        <f t="shared" si="15"/>
        <v>4434012.0789301097</v>
      </c>
      <c r="J37" s="24">
        <f t="shared" si="15"/>
        <v>4655884.5086916946</v>
      </c>
      <c r="K37" s="24">
        <f t="shared" si="15"/>
        <v>4823564.1995118111</v>
      </c>
      <c r="L37" s="24">
        <f t="shared" si="15"/>
        <v>4997332.2515642503</v>
      </c>
      <c r="M37" s="24">
        <f t="shared" si="15"/>
        <v>5177301.421365154</v>
      </c>
      <c r="N37" s="11"/>
      <c r="O37" s="25">
        <f t="shared" si="14"/>
        <v>-5.8895394360031217E-3</v>
      </c>
    </row>
    <row r="38" spans="1:15" ht="18">
      <c r="A38" s="20"/>
      <c r="B38" s="26" t="s">
        <v>128</v>
      </c>
      <c r="C38" s="24">
        <f t="shared" ref="C38:M38" si="16">C122</f>
        <v>0</v>
      </c>
      <c r="D38" s="24">
        <f t="shared" si="16"/>
        <v>0</v>
      </c>
      <c r="E38" s="24">
        <f t="shared" si="16"/>
        <v>5780972.7922002971</v>
      </c>
      <c r="F38" s="24">
        <f t="shared" si="16"/>
        <v>5912888.04339753</v>
      </c>
      <c r="G38" s="24">
        <f t="shared" si="16"/>
        <v>6130180.5077670282</v>
      </c>
      <c r="H38" s="24">
        <f t="shared" si="16"/>
        <v>6354380.8044709414</v>
      </c>
      <c r="I38" s="24">
        <f t="shared" si="16"/>
        <v>6588744.0489217099</v>
      </c>
      <c r="J38" s="24">
        <f t="shared" si="16"/>
        <v>6512770.7092723427</v>
      </c>
      <c r="K38" s="24">
        <f t="shared" si="16"/>
        <v>6731452.974943338</v>
      </c>
      <c r="L38" s="24">
        <f t="shared" si="16"/>
        <v>6930493.0245803958</v>
      </c>
      <c r="M38" s="24">
        <f t="shared" si="16"/>
        <v>7135598.1516635986</v>
      </c>
      <c r="N38" s="11"/>
      <c r="O38" s="25" t="str">
        <f t="shared" si="14"/>
        <v>―</v>
      </c>
    </row>
    <row r="39" spans="1:15" ht="18">
      <c r="A39" s="20"/>
      <c r="B39" s="26" t="s">
        <v>88</v>
      </c>
      <c r="C39" s="24">
        <f t="shared" ref="C39:M39" si="17">C128</f>
        <v>2363251</v>
      </c>
      <c r="D39" s="24">
        <f t="shared" si="17"/>
        <v>2445964.7849999997</v>
      </c>
      <c r="E39" s="24">
        <f t="shared" si="17"/>
        <v>2531573.5524749993</v>
      </c>
      <c r="F39" s="24">
        <f t="shared" si="17"/>
        <v>2620178.626811624</v>
      </c>
      <c r="G39" s="24">
        <f t="shared" si="17"/>
        <v>2698783.9856159734</v>
      </c>
      <c r="H39" s="24">
        <f t="shared" si="17"/>
        <v>2779747.5051844525</v>
      </c>
      <c r="I39" s="24">
        <f t="shared" si="17"/>
        <v>2843681.6978036943</v>
      </c>
      <c r="J39" s="24">
        <f t="shared" si="17"/>
        <v>2909086.3768531792</v>
      </c>
      <c r="K39" s="24">
        <f t="shared" si="17"/>
        <v>2975995.3635208025</v>
      </c>
      <c r="L39" s="24">
        <f t="shared" si="17"/>
        <v>3044443.2568817805</v>
      </c>
      <c r="M39" s="24">
        <f t="shared" si="17"/>
        <v>3114465.4517900604</v>
      </c>
      <c r="N39" s="11"/>
      <c r="O39" s="25">
        <f t="shared" si="14"/>
        <v>2.7986394422943484E-2</v>
      </c>
    </row>
    <row r="40" spans="1:15" ht="18">
      <c r="A40" s="20"/>
      <c r="B40" s="26" t="s">
        <v>32</v>
      </c>
      <c r="C40" s="24">
        <f t="shared" ref="C40:M40" si="18">C123</f>
        <v>904000</v>
      </c>
      <c r="D40" s="24">
        <f t="shared" si="18"/>
        <v>1308471.3470332194</v>
      </c>
      <c r="E40" s="24">
        <f t="shared" si="18"/>
        <v>1388723.1197650845</v>
      </c>
      <c r="F40" s="24">
        <f t="shared" si="18"/>
        <v>1415310.5050377261</v>
      </c>
      <c r="G40" s="24">
        <f t="shared" si="18"/>
        <v>1260432.0828124883</v>
      </c>
      <c r="H40" s="24">
        <f t="shared" si="18"/>
        <v>1147942.9292411623</v>
      </c>
      <c r="I40" s="24">
        <f t="shared" si="18"/>
        <v>1027678.4405108723</v>
      </c>
      <c r="J40" s="24">
        <f t="shared" si="18"/>
        <v>904786.31945429288</v>
      </c>
      <c r="K40" s="24">
        <f t="shared" si="18"/>
        <v>881088.13231841323</v>
      </c>
      <c r="L40" s="24">
        <f t="shared" si="18"/>
        <v>868543.47613030672</v>
      </c>
      <c r="M40" s="24">
        <f t="shared" si="18"/>
        <v>853911.62733207375</v>
      </c>
      <c r="N40" s="11"/>
      <c r="O40" s="25">
        <f t="shared" si="14"/>
        <v>-5.6839501655091551E-3</v>
      </c>
    </row>
    <row r="41" spans="1:15" ht="18">
      <c r="A41" s="20"/>
      <c r="B41" s="26" t="s">
        <v>34</v>
      </c>
      <c r="C41" s="24">
        <f t="shared" ref="C41:M41" si="19">C147</f>
        <v>839476</v>
      </c>
      <c r="D41" s="24">
        <f t="shared" si="19"/>
        <v>896288</v>
      </c>
      <c r="E41" s="24">
        <f t="shared" si="19"/>
        <v>1243937</v>
      </c>
      <c r="F41" s="24">
        <f t="shared" si="19"/>
        <v>1243693</v>
      </c>
      <c r="G41" s="24">
        <f t="shared" si="19"/>
        <v>1244839</v>
      </c>
      <c r="H41" s="24">
        <f t="shared" si="19"/>
        <v>1244395</v>
      </c>
      <c r="I41" s="24">
        <f t="shared" si="19"/>
        <v>1243518</v>
      </c>
      <c r="J41" s="24">
        <f t="shared" si="19"/>
        <v>1244023</v>
      </c>
      <c r="K41" s="24">
        <f t="shared" si="19"/>
        <v>1242956</v>
      </c>
      <c r="L41" s="24">
        <f t="shared" si="19"/>
        <v>1243388</v>
      </c>
      <c r="M41" s="24">
        <f t="shared" si="19"/>
        <v>1243218</v>
      </c>
      <c r="N41" s="11"/>
      <c r="O41" s="25">
        <f t="shared" si="14"/>
        <v>4.0049238829557021E-2</v>
      </c>
    </row>
    <row r="42" spans="1:15" ht="18">
      <c r="A42" s="20"/>
      <c r="B42" s="26" t="s">
        <v>35</v>
      </c>
      <c r="C42" s="24">
        <f t="shared" ref="C42:M42" si="20">C153-SUM(C36:C41)</f>
        <v>3938847</v>
      </c>
      <c r="D42" s="24">
        <f t="shared" si="20"/>
        <v>4262340.570000004</v>
      </c>
      <c r="E42" s="24">
        <f t="shared" si="20"/>
        <v>3885041.1171593443</v>
      </c>
      <c r="F42" s="24">
        <f t="shared" si="20"/>
        <v>4021836.2696457468</v>
      </c>
      <c r="G42" s="24">
        <f t="shared" si="20"/>
        <v>4142895.6937603615</v>
      </c>
      <c r="H42" s="24">
        <f t="shared" si="20"/>
        <v>4246410.5690798163</v>
      </c>
      <c r="I42" s="24">
        <f t="shared" si="20"/>
        <v>4343918.226056207</v>
      </c>
      <c r="J42" s="24">
        <f t="shared" si="20"/>
        <v>4443618.8807747662</v>
      </c>
      <c r="K42" s="24">
        <f t="shared" si="20"/>
        <v>4545563.0924543515</v>
      </c>
      <c r="L42" s="24">
        <f t="shared" si="20"/>
        <v>4650013.5941831693</v>
      </c>
      <c r="M42" s="24">
        <f t="shared" si="20"/>
        <v>4756696.6671468057</v>
      </c>
      <c r="N42" s="11"/>
      <c r="O42" s="25">
        <f t="shared" si="14"/>
        <v>1.9045638622910976E-2</v>
      </c>
    </row>
    <row r="43" spans="1:15" ht="18.75" thickBot="1">
      <c r="A43" s="20"/>
      <c r="B43" s="29" t="s">
        <v>36</v>
      </c>
      <c r="C43" s="30">
        <f t="shared" ref="C43:M43" si="21">SUM(C36:C42)</f>
        <v>22997857.920000002</v>
      </c>
      <c r="D43" s="30">
        <f t="shared" si="21"/>
        <v>24634829.810300145</v>
      </c>
      <c r="E43" s="30">
        <f t="shared" si="21"/>
        <v>25785908.618916873</v>
      </c>
      <c r="F43" s="30">
        <f t="shared" si="21"/>
        <v>25795340.763473082</v>
      </c>
      <c r="G43" s="30">
        <f t="shared" si="21"/>
        <v>26398383.384475343</v>
      </c>
      <c r="H43" s="30">
        <f t="shared" si="21"/>
        <v>26971521.985851757</v>
      </c>
      <c r="I43" s="30">
        <f t="shared" si="21"/>
        <v>27597111.196790569</v>
      </c>
      <c r="J43" s="30">
        <f t="shared" si="21"/>
        <v>28098998.747165214</v>
      </c>
      <c r="K43" s="30">
        <f t="shared" si="21"/>
        <v>28852313.583431222</v>
      </c>
      <c r="L43" s="30">
        <f t="shared" si="21"/>
        <v>29615458.238642886</v>
      </c>
      <c r="M43" s="30">
        <f t="shared" si="21"/>
        <v>30398873.293659762</v>
      </c>
      <c r="N43" s="11"/>
      <c r="O43" s="31">
        <f t="shared" si="14"/>
        <v>2.8293309368054853E-2</v>
      </c>
    </row>
    <row r="44" spans="1:15" ht="19.5" thickTop="1">
      <c r="A44" s="20"/>
      <c r="B44" s="32" t="s">
        <v>28</v>
      </c>
      <c r="C44" s="34" t="b">
        <f t="shared" ref="C44:M44" si="22">C43=C153</f>
        <v>1</v>
      </c>
      <c r="D44" s="34" t="b">
        <f t="shared" si="22"/>
        <v>1</v>
      </c>
      <c r="E44" s="34" t="b">
        <f t="shared" si="22"/>
        <v>1</v>
      </c>
      <c r="F44" s="34" t="b">
        <f t="shared" si="22"/>
        <v>1</v>
      </c>
      <c r="G44" s="34" t="b">
        <f t="shared" si="22"/>
        <v>1</v>
      </c>
      <c r="H44" s="34" t="b">
        <f t="shared" si="22"/>
        <v>1</v>
      </c>
      <c r="I44" s="34" t="b">
        <f t="shared" si="22"/>
        <v>1</v>
      </c>
      <c r="J44" s="34" t="b">
        <f t="shared" si="22"/>
        <v>1</v>
      </c>
      <c r="K44" s="34" t="b">
        <f t="shared" si="22"/>
        <v>1</v>
      </c>
      <c r="L44" s="34" t="b">
        <f t="shared" si="22"/>
        <v>1</v>
      </c>
      <c r="M44" s="34" t="b">
        <f t="shared" si="22"/>
        <v>1</v>
      </c>
      <c r="N44" s="11"/>
      <c r="O44" s="11"/>
    </row>
    <row r="45" spans="1:15" ht="18">
      <c r="A45" s="20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1"/>
      <c r="O45" s="11"/>
    </row>
    <row r="46" spans="1:15" ht="18.75" thickBot="1">
      <c r="A46" s="20"/>
      <c r="B46" s="29" t="s">
        <v>37</v>
      </c>
      <c r="C46" s="30">
        <f t="shared" ref="C46:M46" si="23">C32-C43</f>
        <v>147843.07999999821</v>
      </c>
      <c r="D46" s="30">
        <f t="shared" si="23"/>
        <v>66455.258252564818</v>
      </c>
      <c r="E46" s="30">
        <f t="shared" si="23"/>
        <v>-960998.55010776222</v>
      </c>
      <c r="F46" s="30">
        <f t="shared" si="23"/>
        <v>-69446.464231386781</v>
      </c>
      <c r="G46" s="30">
        <f t="shared" si="23"/>
        <v>267794.20589806512</v>
      </c>
      <c r="H46" s="30">
        <f t="shared" si="23"/>
        <v>388193.6161367707</v>
      </c>
      <c r="I46" s="30">
        <f t="shared" si="23"/>
        <v>483675.93244306371</v>
      </c>
      <c r="J46" s="30">
        <f t="shared" si="23"/>
        <v>745249.88058442622</v>
      </c>
      <c r="K46" s="30">
        <f t="shared" si="23"/>
        <v>754773.44610825926</v>
      </c>
      <c r="L46" s="30">
        <f t="shared" si="23"/>
        <v>776002.42283551395</v>
      </c>
      <c r="M46" s="30">
        <f t="shared" si="23"/>
        <v>799172.96870458126</v>
      </c>
      <c r="N46" s="11"/>
      <c r="O46" s="31">
        <f t="shared" ref="O46" si="24">IFERROR(((M46/C46)^(1/COUNTA($D$14:$M$14)))-1,"―")</f>
        <v>0.18381538122108476</v>
      </c>
    </row>
    <row r="47" spans="1:15" ht="18.75" thickTop="1">
      <c r="A47" s="20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1"/>
      <c r="O47" s="11"/>
    </row>
    <row r="48" spans="1:15" ht="18.75" thickBot="1">
      <c r="A48" s="20"/>
      <c r="B48" s="29" t="s">
        <v>38</v>
      </c>
      <c r="C48" s="35">
        <v>-1458741</v>
      </c>
      <c r="D48" s="30">
        <f t="shared" ref="D48:M48" si="25">C48+D46</f>
        <v>-1392285.7417474352</v>
      </c>
      <c r="E48" s="30">
        <f t="shared" si="25"/>
        <v>-2353284.2918551974</v>
      </c>
      <c r="F48" s="30">
        <f t="shared" si="25"/>
        <v>-2422730.7560865842</v>
      </c>
      <c r="G48" s="30">
        <f t="shared" si="25"/>
        <v>-2154936.5501885191</v>
      </c>
      <c r="H48" s="30">
        <f t="shared" si="25"/>
        <v>-1766742.9340517484</v>
      </c>
      <c r="I48" s="30">
        <f t="shared" si="25"/>
        <v>-1283067.0016086847</v>
      </c>
      <c r="J48" s="30">
        <f t="shared" si="25"/>
        <v>-537817.12102425843</v>
      </c>
      <c r="K48" s="30">
        <f t="shared" si="25"/>
        <v>216956.32508400083</v>
      </c>
      <c r="L48" s="30">
        <f t="shared" si="25"/>
        <v>992958.74791951478</v>
      </c>
      <c r="M48" s="30">
        <f t="shared" si="25"/>
        <v>1792131.716624096</v>
      </c>
      <c r="N48" s="11"/>
      <c r="O48" s="31" t="str">
        <f t="shared" ref="O48" si="26">IFERROR(((M48/C48)^(1/COUNTA($D$14:$M$14)))-1,"―")</f>
        <v>―</v>
      </c>
    </row>
    <row r="49" spans="1:15" ht="18.75" thickTop="1">
      <c r="A49" s="20"/>
      <c r="B49" s="36" t="s">
        <v>110</v>
      </c>
      <c r="C49" s="25">
        <f t="shared" ref="C49:M49" si="27">C46/C43</f>
        <v>6.4285587168284499E-3</v>
      </c>
      <c r="D49" s="25">
        <f t="shared" si="27"/>
        <v>2.6976138566534363E-3</v>
      </c>
      <c r="E49" s="25">
        <f t="shared" si="27"/>
        <v>-3.7268360960635738E-2</v>
      </c>
      <c r="F49" s="25">
        <f t="shared" si="27"/>
        <v>-2.6922096074700782E-3</v>
      </c>
      <c r="G49" s="25">
        <f t="shared" si="27"/>
        <v>1.0144341113537753E-2</v>
      </c>
      <c r="H49" s="25">
        <f t="shared" si="27"/>
        <v>1.4392721936137026E-2</v>
      </c>
      <c r="I49" s="25">
        <f t="shared" si="27"/>
        <v>1.7526324729934532E-2</v>
      </c>
      <c r="J49" s="25">
        <f t="shared" si="27"/>
        <v>2.6522293099842616E-2</v>
      </c>
      <c r="K49" s="25">
        <f t="shared" si="27"/>
        <v>2.6159893345318996E-2</v>
      </c>
      <c r="L49" s="25">
        <f t="shared" si="27"/>
        <v>2.6202614073449294E-2</v>
      </c>
      <c r="M49" s="25">
        <f t="shared" si="27"/>
        <v>2.6289558859119405E-2</v>
      </c>
      <c r="N49" s="11"/>
      <c r="O49" s="11"/>
    </row>
    <row r="50" spans="1:15" ht="18">
      <c r="A50" s="20"/>
      <c r="B50" s="36" t="s">
        <v>39</v>
      </c>
      <c r="C50" s="25">
        <f t="shared" ref="C50:M50" si="28">C48/C43</f>
        <v>-6.3429429170071147E-2</v>
      </c>
      <c r="D50" s="25">
        <f t="shared" si="28"/>
        <v>-5.6516962060168249E-2</v>
      </c>
      <c r="E50" s="25">
        <f t="shared" si="28"/>
        <v>-9.1262414934984992E-2</v>
      </c>
      <c r="F50" s="25">
        <f t="shared" si="28"/>
        <v>-9.3921254163745652E-2</v>
      </c>
      <c r="G50" s="25">
        <f t="shared" si="28"/>
        <v>-8.163138321022409E-2</v>
      </c>
      <c r="H50" s="25">
        <f t="shared" si="28"/>
        <v>-6.5504013269199829E-2</v>
      </c>
      <c r="I50" s="25">
        <f t="shared" si="28"/>
        <v>-4.649280109281511E-2</v>
      </c>
      <c r="J50" s="25">
        <f t="shared" si="28"/>
        <v>-1.9140081319748679E-2</v>
      </c>
      <c r="K50" s="25">
        <f t="shared" si="28"/>
        <v>7.5195468972231927E-3</v>
      </c>
      <c r="L50" s="25">
        <f t="shared" si="28"/>
        <v>3.3528393851555566E-2</v>
      </c>
      <c r="M50" s="25">
        <f t="shared" si="28"/>
        <v>5.8953886195442569E-2</v>
      </c>
      <c r="N50" s="11"/>
      <c r="O50" s="11"/>
    </row>
    <row r="51" spans="1:15" ht="18">
      <c r="A51" s="20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1"/>
      <c r="O51" s="11"/>
    </row>
    <row r="52" spans="1:15" ht="18">
      <c r="A52" s="20"/>
      <c r="B52" s="21" t="s">
        <v>14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1"/>
      <c r="O52" s="11"/>
    </row>
    <row r="53" spans="1:15" ht="18">
      <c r="A53" s="20"/>
      <c r="B53" s="21" t="s">
        <v>19</v>
      </c>
      <c r="C53" s="19"/>
      <c r="D53" s="19"/>
      <c r="E53" s="19"/>
      <c r="F53" s="19"/>
      <c r="G53" s="37"/>
      <c r="H53" s="19"/>
      <c r="I53" s="19"/>
      <c r="J53" s="19"/>
      <c r="K53" s="19"/>
      <c r="L53" s="19"/>
      <c r="M53" s="19"/>
      <c r="N53" s="11"/>
      <c r="O53" s="11"/>
    </row>
    <row r="54" spans="1:15" ht="18">
      <c r="A54" s="20">
        <v>6111</v>
      </c>
      <c r="B54" s="38" t="s">
        <v>15</v>
      </c>
      <c r="C54" s="24">
        <f>'MSD Baseline'!C54+'Model Impacts'!C6</f>
        <v>13798916</v>
      </c>
      <c r="D54" s="24">
        <f>'MSD Baseline'!D54+'Model Impacts'!D6</f>
        <v>14483257.882694034</v>
      </c>
      <c r="E54" s="24">
        <f>'MSD Baseline'!E54+'Model Impacts'!E6</f>
        <v>15200414.648054007</v>
      </c>
      <c r="F54" s="24">
        <f>'MSD Baseline'!F54+'Model Impacts'!F6</f>
        <v>15951959.815695906</v>
      </c>
      <c r="G54" s="24">
        <f>'MSD Baseline'!G54+'Model Impacts'!G6</f>
        <v>16739542.325671401</v>
      </c>
      <c r="H54" s="24">
        <f>'MSD Baseline'!H54+'Model Impacts'!H6</f>
        <v>17289768.507506158</v>
      </c>
      <c r="I54" s="24">
        <f>'MSD Baseline'!I54+'Model Impacts'!I6</f>
        <v>17857583.769695625</v>
      </c>
      <c r="J54" s="24">
        <f>'MSD Baseline'!J54+'Model Impacts'!J6</f>
        <v>18443550.382371496</v>
      </c>
      <c r="K54" s="24">
        <f>'MSD Baseline'!K54+'Model Impacts'!K6</f>
        <v>19048248.589754786</v>
      </c>
      <c r="L54" s="24">
        <f>'MSD Baseline'!L54+'Model Impacts'!L6</f>
        <v>19672277.184733499</v>
      </c>
      <c r="M54" s="24">
        <f>'MSD Baseline'!M54+'Model Impacts'!M6</f>
        <v>20316254.101807896</v>
      </c>
      <c r="N54" s="11"/>
      <c r="O54" s="25">
        <f t="shared" ref="O54:O62" si="29">IFERROR(((M54/C54)^(1/COUNTA($D$14:$M$14)))-1,"―")</f>
        <v>3.9441055661664892E-2</v>
      </c>
    </row>
    <row r="55" spans="1:15" ht="18">
      <c r="A55" s="20">
        <v>6153</v>
      </c>
      <c r="B55" s="38" t="s">
        <v>16</v>
      </c>
      <c r="C55" s="24">
        <f>'MSD Baseline'!C55+'Model Impacts'!C7</f>
        <v>150000</v>
      </c>
      <c r="D55" s="24">
        <f>'MSD Baseline'!D55+'Model Impacts'!D7</f>
        <v>150000</v>
      </c>
      <c r="E55" s="24">
        <f>'MSD Baseline'!E55+'Model Impacts'!E7</f>
        <v>150000</v>
      </c>
      <c r="F55" s="24">
        <f>'MSD Baseline'!F55+'Model Impacts'!F7</f>
        <v>150000</v>
      </c>
      <c r="G55" s="24">
        <f>'MSD Baseline'!G55+'Model Impacts'!G7</f>
        <v>150000</v>
      </c>
      <c r="H55" s="24">
        <f>'MSD Baseline'!H55+'Model Impacts'!H7</f>
        <v>150000</v>
      </c>
      <c r="I55" s="24">
        <f>'MSD Baseline'!I55+'Model Impacts'!I7</f>
        <v>150000</v>
      </c>
      <c r="J55" s="24">
        <f>'MSD Baseline'!J55+'Model Impacts'!J7</f>
        <v>150000</v>
      </c>
      <c r="K55" s="24">
        <f>'MSD Baseline'!K55+'Model Impacts'!K7</f>
        <v>150000</v>
      </c>
      <c r="L55" s="24">
        <f>'MSD Baseline'!L55+'Model Impacts'!L7</f>
        <v>150000</v>
      </c>
      <c r="M55" s="24">
        <f>'MSD Baseline'!M55+'Model Impacts'!M7</f>
        <v>150000</v>
      </c>
      <c r="N55" s="11"/>
      <c r="O55" s="25">
        <f t="shared" si="29"/>
        <v>0</v>
      </c>
    </row>
    <row r="56" spans="1:15" ht="18">
      <c r="A56" s="20">
        <v>6411</v>
      </c>
      <c r="B56" s="38" t="s">
        <v>17</v>
      </c>
      <c r="C56" s="24">
        <f>'MSD Baseline'!C56+'Model Impacts'!C8</f>
        <v>450000</v>
      </c>
      <c r="D56" s="24">
        <f>'MSD Baseline'!D56+'Model Impacts'!D8</f>
        <v>223643.78950581327</v>
      </c>
      <c r="E56" s="24">
        <f>'MSD Baseline'!E56+'Model Impacts'!E8</f>
        <v>234718.30117887631</v>
      </c>
      <c r="F56" s="24">
        <f>'MSD Baseline'!F56+'Model Impacts'!F8</f>
        <v>246323.84676117264</v>
      </c>
      <c r="G56" s="24">
        <f>'MSD Baseline'!G56+'Model Impacts'!G8</f>
        <v>258485.8898596894</v>
      </c>
      <c r="H56" s="24">
        <f>'MSD Baseline'!H56+'Model Impacts'!H8</f>
        <v>266982.61807882413</v>
      </c>
      <c r="I56" s="24">
        <f>'MSD Baseline'!I56+'Model Impacts'!I8</f>
        <v>275750.96120893955</v>
      </c>
      <c r="J56" s="24">
        <f>'MSD Baseline'!J56+'Model Impacts'!J8</f>
        <v>284799.60196389258</v>
      </c>
      <c r="K56" s="24">
        <f>'MSD Baseline'!K56+'Model Impacts'!K8</f>
        <v>294137.50061786547</v>
      </c>
      <c r="L56" s="24">
        <f>'MSD Baseline'!L56+'Model Impacts'!L8</f>
        <v>303773.90387810394</v>
      </c>
      <c r="M56" s="24">
        <f>'MSD Baseline'!M56+'Model Impacts'!M8</f>
        <v>313718.35404136777</v>
      </c>
      <c r="N56" s="11"/>
      <c r="O56" s="25">
        <f t="shared" si="29"/>
        <v>-3.5432240979457186E-2</v>
      </c>
    </row>
    <row r="57" spans="1:15" ht="18">
      <c r="A57" s="20">
        <v>6500</v>
      </c>
      <c r="B57" s="38" t="s">
        <v>40</v>
      </c>
      <c r="C57" s="24">
        <f>'MSD Baseline'!C57+'Model Impacts'!C9</f>
        <v>80000</v>
      </c>
      <c r="D57" s="24">
        <f>'MSD Baseline'!D57+'Model Impacts'!D9</f>
        <v>80000</v>
      </c>
      <c r="E57" s="24">
        <f>'MSD Baseline'!E57+'Model Impacts'!E9</f>
        <v>80000</v>
      </c>
      <c r="F57" s="24">
        <f>'MSD Baseline'!F57+'Model Impacts'!F9</f>
        <v>80000</v>
      </c>
      <c r="G57" s="24">
        <f>'MSD Baseline'!G57+'Model Impacts'!G9</f>
        <v>80000</v>
      </c>
      <c r="H57" s="24">
        <f>'MSD Baseline'!H57+'Model Impacts'!H9</f>
        <v>80000</v>
      </c>
      <c r="I57" s="24">
        <f>'MSD Baseline'!I57+'Model Impacts'!I9</f>
        <v>80000</v>
      </c>
      <c r="J57" s="24">
        <f>'MSD Baseline'!J57+'Model Impacts'!J9</f>
        <v>80000</v>
      </c>
      <c r="K57" s="24">
        <f>'MSD Baseline'!K57+'Model Impacts'!K9</f>
        <v>80000</v>
      </c>
      <c r="L57" s="24">
        <f>'MSD Baseline'!L57+'Model Impacts'!L9</f>
        <v>80000</v>
      </c>
      <c r="M57" s="24">
        <f>'MSD Baseline'!M57+'Model Impacts'!M9</f>
        <v>80000</v>
      </c>
      <c r="N57" s="11"/>
      <c r="O57" s="25">
        <f t="shared" si="29"/>
        <v>0</v>
      </c>
    </row>
    <row r="58" spans="1:15" ht="18">
      <c r="A58" s="20">
        <v>6830</v>
      </c>
      <c r="B58" s="38" t="s">
        <v>41</v>
      </c>
      <c r="C58" s="24">
        <f>'MSD Baseline'!C58+'Model Impacts'!C10</f>
        <v>228000</v>
      </c>
      <c r="D58" s="24">
        <f>'MSD Baseline'!D58+'Model Impacts'!D10</f>
        <v>228000</v>
      </c>
      <c r="E58" s="24">
        <f>'MSD Baseline'!E58+'Model Impacts'!E10</f>
        <v>228000</v>
      </c>
      <c r="F58" s="24">
        <f>'MSD Baseline'!F58+'Model Impacts'!F10</f>
        <v>228000</v>
      </c>
      <c r="G58" s="24">
        <f>'MSD Baseline'!G58+'Model Impacts'!G10</f>
        <v>228000</v>
      </c>
      <c r="H58" s="24">
        <f>'MSD Baseline'!H58+'Model Impacts'!H10</f>
        <v>228000</v>
      </c>
      <c r="I58" s="24">
        <f>'MSD Baseline'!I58+'Model Impacts'!I10</f>
        <v>228000</v>
      </c>
      <c r="J58" s="24">
        <f>'MSD Baseline'!J58+'Model Impacts'!J10</f>
        <v>228000</v>
      </c>
      <c r="K58" s="24">
        <f>'MSD Baseline'!K58+'Model Impacts'!K10</f>
        <v>228000</v>
      </c>
      <c r="L58" s="24">
        <f>'MSD Baseline'!L58+'Model Impacts'!L10</f>
        <v>228000</v>
      </c>
      <c r="M58" s="24">
        <f>'MSD Baseline'!M58+'Model Impacts'!M10</f>
        <v>228000</v>
      </c>
      <c r="N58" s="11"/>
      <c r="O58" s="25">
        <f t="shared" si="29"/>
        <v>0</v>
      </c>
    </row>
    <row r="59" spans="1:15" ht="18">
      <c r="A59" s="20">
        <v>6910</v>
      </c>
      <c r="B59" s="38" t="s">
        <v>42</v>
      </c>
      <c r="C59" s="24">
        <f>'MSD Baseline'!C59+'Model Impacts'!C11</f>
        <v>10000</v>
      </c>
      <c r="D59" s="24">
        <f>'MSD Baseline'!D59+'Model Impacts'!D11</f>
        <v>10000</v>
      </c>
      <c r="E59" s="24">
        <f>'MSD Baseline'!E59+'Model Impacts'!E11</f>
        <v>10000</v>
      </c>
      <c r="F59" s="24">
        <f>'MSD Baseline'!F59+'Model Impacts'!F11</f>
        <v>10000</v>
      </c>
      <c r="G59" s="24">
        <f>'MSD Baseline'!G59+'Model Impacts'!G11</f>
        <v>10000</v>
      </c>
      <c r="H59" s="24">
        <f>'MSD Baseline'!H59+'Model Impacts'!H11</f>
        <v>10000</v>
      </c>
      <c r="I59" s="24">
        <f>'MSD Baseline'!I59+'Model Impacts'!I11</f>
        <v>10000</v>
      </c>
      <c r="J59" s="24">
        <f>'MSD Baseline'!J59+'Model Impacts'!J11</f>
        <v>10000</v>
      </c>
      <c r="K59" s="24">
        <f>'MSD Baseline'!K59+'Model Impacts'!K11</f>
        <v>10000</v>
      </c>
      <c r="L59" s="24">
        <f>'MSD Baseline'!L59+'Model Impacts'!L11</f>
        <v>10000</v>
      </c>
      <c r="M59" s="24">
        <f>'MSD Baseline'!M59+'Model Impacts'!M11</f>
        <v>10000</v>
      </c>
      <c r="N59" s="11"/>
      <c r="O59" s="25">
        <f t="shared" si="29"/>
        <v>0</v>
      </c>
    </row>
    <row r="60" spans="1:15" ht="18">
      <c r="A60" s="20">
        <v>6940</v>
      </c>
      <c r="B60" s="38" t="s">
        <v>43</v>
      </c>
      <c r="C60" s="24">
        <f>'MSD Baseline'!C60+'Model Impacts'!C12</f>
        <v>0</v>
      </c>
      <c r="D60" s="24">
        <f>'MSD Baseline'!D60+'Model Impacts'!D12</f>
        <v>0</v>
      </c>
      <c r="E60" s="24">
        <f>'MSD Baseline'!E60+'Model Impacts'!E12</f>
        <v>0</v>
      </c>
      <c r="F60" s="24">
        <f>'MSD Baseline'!F60+'Model Impacts'!F12</f>
        <v>0</v>
      </c>
      <c r="G60" s="24">
        <f>'MSD Baseline'!G60+'Model Impacts'!G12</f>
        <v>0</v>
      </c>
      <c r="H60" s="24">
        <f>'MSD Baseline'!H60+'Model Impacts'!H12</f>
        <v>0</v>
      </c>
      <c r="I60" s="24">
        <f>'MSD Baseline'!I60+'Model Impacts'!I12</f>
        <v>0</v>
      </c>
      <c r="J60" s="24">
        <f>'MSD Baseline'!J60+'Model Impacts'!J12</f>
        <v>0</v>
      </c>
      <c r="K60" s="24">
        <f>'MSD Baseline'!K60+'Model Impacts'!K12</f>
        <v>0</v>
      </c>
      <c r="L60" s="24">
        <f>'MSD Baseline'!L60+'Model Impacts'!L12</f>
        <v>0</v>
      </c>
      <c r="M60" s="24">
        <f>'MSD Baseline'!M60+'Model Impacts'!M12</f>
        <v>0</v>
      </c>
      <c r="N60" s="11"/>
      <c r="O60" s="25" t="str">
        <f t="shared" si="29"/>
        <v>―</v>
      </c>
    </row>
    <row r="61" spans="1:15" ht="18">
      <c r="A61" s="20" t="s">
        <v>111</v>
      </c>
      <c r="B61" s="39" t="s">
        <v>44</v>
      </c>
      <c r="C61" s="24">
        <f>'MSD Baseline'!C61+'Model Impacts'!C13</f>
        <v>56000</v>
      </c>
      <c r="D61" s="24">
        <f>'MSD Baseline'!D61+'Model Impacts'!D13</f>
        <v>56000</v>
      </c>
      <c r="E61" s="24">
        <f>'MSD Baseline'!E61+'Model Impacts'!E13</f>
        <v>56000</v>
      </c>
      <c r="F61" s="24">
        <f>'MSD Baseline'!F61+'Model Impacts'!F13</f>
        <v>56000</v>
      </c>
      <c r="G61" s="24">
        <f>'MSD Baseline'!G61+'Model Impacts'!G13</f>
        <v>56000</v>
      </c>
      <c r="H61" s="24">
        <f>'MSD Baseline'!H61+'Model Impacts'!H13</f>
        <v>56000</v>
      </c>
      <c r="I61" s="24">
        <f>'MSD Baseline'!I61+'Model Impacts'!I13</f>
        <v>56000</v>
      </c>
      <c r="J61" s="24">
        <f>'MSD Baseline'!J61+'Model Impacts'!J13</f>
        <v>56000</v>
      </c>
      <c r="K61" s="24">
        <f>'MSD Baseline'!K61+'Model Impacts'!K13</f>
        <v>56000</v>
      </c>
      <c r="L61" s="24">
        <f>'MSD Baseline'!L61+'Model Impacts'!L13</f>
        <v>56000</v>
      </c>
      <c r="M61" s="24">
        <f>'MSD Baseline'!M61+'Model Impacts'!M13</f>
        <v>56000</v>
      </c>
      <c r="N61" s="11"/>
      <c r="O61" s="25">
        <f t="shared" si="29"/>
        <v>0</v>
      </c>
    </row>
    <row r="62" spans="1:15" ht="18">
      <c r="A62" s="20"/>
      <c r="B62" s="40" t="s">
        <v>45</v>
      </c>
      <c r="C62" s="41">
        <f t="shared" ref="C62:M62" si="30">SUM(C54:C61)</f>
        <v>14772916</v>
      </c>
      <c r="D62" s="41">
        <f t="shared" si="30"/>
        <v>15230901.672199847</v>
      </c>
      <c r="E62" s="41">
        <f t="shared" si="30"/>
        <v>15959132.949232884</v>
      </c>
      <c r="F62" s="41">
        <f t="shared" si="30"/>
        <v>16722283.662457079</v>
      </c>
      <c r="G62" s="41">
        <f t="shared" si="30"/>
        <v>17522028.215531088</v>
      </c>
      <c r="H62" s="41">
        <f t="shared" si="30"/>
        <v>18080751.125584982</v>
      </c>
      <c r="I62" s="41">
        <f t="shared" si="30"/>
        <v>18657334.730904564</v>
      </c>
      <c r="J62" s="41">
        <f t="shared" si="30"/>
        <v>19252349.984335389</v>
      </c>
      <c r="K62" s="41">
        <f t="shared" si="30"/>
        <v>19866386.090372652</v>
      </c>
      <c r="L62" s="41">
        <f t="shared" si="30"/>
        <v>20500051.088611603</v>
      </c>
      <c r="M62" s="41">
        <f t="shared" si="30"/>
        <v>21153972.455849264</v>
      </c>
      <c r="N62" s="11"/>
      <c r="O62" s="42">
        <f t="shared" si="29"/>
        <v>3.6555524472041023E-2</v>
      </c>
    </row>
    <row r="63" spans="1:15" ht="18">
      <c r="A63" s="2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8">
      <c r="A64" s="20"/>
      <c r="B64" s="21" t="s">
        <v>24</v>
      </c>
      <c r="C64" s="11"/>
      <c r="D64" s="11"/>
      <c r="E64" s="11"/>
      <c r="F64" s="11"/>
      <c r="G64" s="11"/>
      <c r="H64" s="11"/>
      <c r="I64" s="43"/>
      <c r="J64" s="43"/>
      <c r="K64" s="43"/>
      <c r="L64" s="43"/>
      <c r="M64" s="43"/>
      <c r="N64" s="11"/>
      <c r="O64" s="11"/>
    </row>
    <row r="65" spans="1:15" ht="18">
      <c r="A65" s="20">
        <v>7110</v>
      </c>
      <c r="B65" s="38" t="s">
        <v>20</v>
      </c>
      <c r="C65" s="24">
        <f>'MSD Baseline'!C65+'Model Impacts'!C17</f>
        <v>3260791</v>
      </c>
      <c r="D65" s="24">
        <f>'MSD Baseline'!D65+'Model Impacts'!D17</f>
        <v>3403284.3433008855</v>
      </c>
      <c r="E65" s="24">
        <f>'MSD Baseline'!E65+'Model Impacts'!E17</f>
        <v>3446844.8866017708</v>
      </c>
      <c r="F65" s="24">
        <f>'MSD Baseline'!F65+'Model Impacts'!F17</f>
        <v>3490405.4299026565</v>
      </c>
      <c r="G65" s="24">
        <f>'MSD Baseline'!G65+'Model Impacts'!G17</f>
        <v>3533965.9732035417</v>
      </c>
      <c r="H65" s="24">
        <f>'MSD Baseline'!H65+'Model Impacts'!H17</f>
        <v>3577526.516504427</v>
      </c>
      <c r="I65" s="24">
        <f>'MSD Baseline'!I65+'Model Impacts'!I17</f>
        <v>3621087.0598053131</v>
      </c>
      <c r="J65" s="24">
        <f>'MSD Baseline'!J65+'Model Impacts'!J17</f>
        <v>3664647.6031061993</v>
      </c>
      <c r="K65" s="24">
        <f>'MSD Baseline'!K65+'Model Impacts'!K17</f>
        <v>3708208.1464070845</v>
      </c>
      <c r="L65" s="24">
        <f>'MSD Baseline'!L65+'Model Impacts'!L17</f>
        <v>3751768.6897079702</v>
      </c>
      <c r="M65" s="24">
        <f>'MSD Baseline'!M65+'Model Impacts'!M17</f>
        <v>3795329.2330088555</v>
      </c>
      <c r="N65" s="11"/>
      <c r="O65" s="25">
        <f t="shared" ref="O65:O77" si="31">IFERROR(((M65/C65)^(1/COUNTA($D$14:$M$14)))-1,"―")</f>
        <v>1.5295939241319223E-2</v>
      </c>
    </row>
    <row r="66" spans="1:15" ht="18">
      <c r="A66" s="20">
        <v>7112</v>
      </c>
      <c r="B66" s="38" t="s">
        <v>46</v>
      </c>
      <c r="C66" s="24">
        <f>'MSD Baseline'!C66+'Model Impacts'!C18</f>
        <v>343775.7</v>
      </c>
      <c r="D66" s="24">
        <f>'MSD Baseline'!D66+'Model Impacts'!D18</f>
        <v>380951.01137847616</v>
      </c>
      <c r="E66" s="24">
        <f>'MSD Baseline'!E66+'Model Impacts'!E18</f>
        <v>265441.4053648733</v>
      </c>
      <c r="F66" s="24">
        <f>'MSD Baseline'!F66+'Model Impacts'!F18</f>
        <v>278613.65360222344</v>
      </c>
      <c r="G66" s="24">
        <f>'MSD Baseline'!G66+'Model Impacts'!G18</f>
        <v>290471.15642248327</v>
      </c>
      <c r="H66" s="24">
        <f>'MSD Baseline'!H66+'Model Impacts'!H18</f>
        <v>299310.59686009667</v>
      </c>
      <c r="I66" s="24">
        <f>'MSD Baseline'!I66+'Model Impacts'!I18</f>
        <v>310640.96715881635</v>
      </c>
      <c r="J66" s="24">
        <f>'MSD Baseline'!J66+'Model Impacts'!J18</f>
        <v>326174.01592143532</v>
      </c>
      <c r="K66" s="24">
        <f>'MSD Baseline'!K66+'Model Impacts'!K18</f>
        <v>338584.74322396802</v>
      </c>
      <c r="L66" s="24">
        <f>'MSD Baseline'!L66+'Model Impacts'!L18</f>
        <v>351446.55755032355</v>
      </c>
      <c r="M66" s="24">
        <f>'MSD Baseline'!M66+'Model Impacts'!M18</f>
        <v>364775.35446735879</v>
      </c>
      <c r="N66" s="11"/>
      <c r="O66" s="25">
        <f t="shared" si="31"/>
        <v>5.9468413761309957E-3</v>
      </c>
    </row>
    <row r="67" spans="1:15" ht="18">
      <c r="A67" s="20">
        <v>7160</v>
      </c>
      <c r="B67" s="38" t="s">
        <v>47</v>
      </c>
      <c r="C67" s="24">
        <f>'MSD Baseline'!C67+'Model Impacts'!C19</f>
        <v>15000</v>
      </c>
      <c r="D67" s="24">
        <f>'MSD Baseline'!D67+'Model Impacts'!D19</f>
        <v>15000</v>
      </c>
      <c r="E67" s="24">
        <f>'MSD Baseline'!E67+'Model Impacts'!E19</f>
        <v>15000</v>
      </c>
      <c r="F67" s="24">
        <f>'MSD Baseline'!F67+'Model Impacts'!F19</f>
        <v>15000</v>
      </c>
      <c r="G67" s="24">
        <f>'MSD Baseline'!G67+'Model Impacts'!G19</f>
        <v>15000</v>
      </c>
      <c r="H67" s="24">
        <f>'MSD Baseline'!H67+'Model Impacts'!H19</f>
        <v>15000</v>
      </c>
      <c r="I67" s="24">
        <f>'MSD Baseline'!I67+'Model Impacts'!I19</f>
        <v>15000</v>
      </c>
      <c r="J67" s="24">
        <f>'MSD Baseline'!J67+'Model Impacts'!J19</f>
        <v>15000</v>
      </c>
      <c r="K67" s="24">
        <f>'MSD Baseline'!K67+'Model Impacts'!K19</f>
        <v>15000</v>
      </c>
      <c r="L67" s="24">
        <f>'MSD Baseline'!L67+'Model Impacts'!L19</f>
        <v>15000</v>
      </c>
      <c r="M67" s="24">
        <f>'MSD Baseline'!M67+'Model Impacts'!M19</f>
        <v>15000</v>
      </c>
      <c r="N67" s="11"/>
      <c r="O67" s="25">
        <f t="shared" si="31"/>
        <v>0</v>
      </c>
    </row>
    <row r="68" spans="1:15" ht="18">
      <c r="A68" s="20">
        <v>7270</v>
      </c>
      <c r="B68" s="38" t="s">
        <v>21</v>
      </c>
      <c r="C68" s="24">
        <f>'MSD Baseline'!C68+'Model Impacts'!C20</f>
        <v>952492</v>
      </c>
      <c r="D68" s="24">
        <f>'MSD Baseline'!D68+'Model Impacts'!D20</f>
        <v>932002.6326735029</v>
      </c>
      <c r="E68" s="24">
        <f>'MSD Baseline'!E68+'Model Impacts'!E20</f>
        <v>961262.80534700572</v>
      </c>
      <c r="F68" s="24">
        <f>'MSD Baseline'!F68+'Model Impacts'!F20</f>
        <v>990522.97802050866</v>
      </c>
      <c r="G68" s="24">
        <f>'MSD Baseline'!G68+'Model Impacts'!G20</f>
        <v>1019783.1506940115</v>
      </c>
      <c r="H68" s="24">
        <f>'MSD Baseline'!H68+'Model Impacts'!H20</f>
        <v>1049043.3233675144</v>
      </c>
      <c r="I68" s="24">
        <f>'MSD Baseline'!I68+'Model Impacts'!I20</f>
        <v>1078303.4960410171</v>
      </c>
      <c r="J68" s="24">
        <f>'MSD Baseline'!J68+'Model Impacts'!J20</f>
        <v>1107563.6687145201</v>
      </c>
      <c r="K68" s="24">
        <f>'MSD Baseline'!K68+'Model Impacts'!K20</f>
        <v>1136823.8413880228</v>
      </c>
      <c r="L68" s="24">
        <f>'MSD Baseline'!L68+'Model Impacts'!L20</f>
        <v>1166084.0140615257</v>
      </c>
      <c r="M68" s="24">
        <f>'MSD Baseline'!M68+'Model Impacts'!M20</f>
        <v>1195344.1867350289</v>
      </c>
      <c r="N68" s="11"/>
      <c r="O68" s="25">
        <f t="shared" si="31"/>
        <v>2.2970626772803149E-2</v>
      </c>
    </row>
    <row r="69" spans="1:15" ht="18">
      <c r="A69" s="20">
        <v>7310</v>
      </c>
      <c r="B69" s="38" t="s">
        <v>48</v>
      </c>
      <c r="C69" s="24">
        <f>'MSD Baseline'!C69+'Model Impacts'!C21</f>
        <v>49000</v>
      </c>
      <c r="D69" s="24">
        <f>'MSD Baseline'!D69+'Model Impacts'!D21</f>
        <v>49000</v>
      </c>
      <c r="E69" s="24">
        <f>'MSD Baseline'!E69+'Model Impacts'!E21</f>
        <v>49000</v>
      </c>
      <c r="F69" s="24">
        <f>'MSD Baseline'!F69+'Model Impacts'!F21</f>
        <v>49000</v>
      </c>
      <c r="G69" s="24">
        <f>'MSD Baseline'!G69+'Model Impacts'!G21</f>
        <v>49000</v>
      </c>
      <c r="H69" s="24">
        <f>'MSD Baseline'!H69+'Model Impacts'!H21</f>
        <v>49000</v>
      </c>
      <c r="I69" s="24">
        <f>'MSD Baseline'!I69+'Model Impacts'!I21</f>
        <v>49000</v>
      </c>
      <c r="J69" s="24">
        <f>'MSD Baseline'!J69+'Model Impacts'!J21</f>
        <v>49000</v>
      </c>
      <c r="K69" s="24">
        <f>'MSD Baseline'!K69+'Model Impacts'!K21</f>
        <v>49000</v>
      </c>
      <c r="L69" s="24">
        <f>'MSD Baseline'!L69+'Model Impacts'!L21</f>
        <v>49000</v>
      </c>
      <c r="M69" s="24">
        <f>'MSD Baseline'!M69+'Model Impacts'!M21</f>
        <v>49000</v>
      </c>
      <c r="N69" s="11"/>
      <c r="O69" s="25">
        <f t="shared" si="31"/>
        <v>0</v>
      </c>
    </row>
    <row r="70" spans="1:15" ht="18">
      <c r="A70" s="20">
        <v>7320</v>
      </c>
      <c r="B70" s="38" t="s">
        <v>49</v>
      </c>
      <c r="C70" s="24">
        <f>'MSD Baseline'!C70+'Model Impacts'!C22</f>
        <v>0</v>
      </c>
      <c r="D70" s="24">
        <f>'MSD Baseline'!D70+'Model Impacts'!D22</f>
        <v>0</v>
      </c>
      <c r="E70" s="24">
        <f>'MSD Baseline'!E70+'Model Impacts'!E22</f>
        <v>0</v>
      </c>
      <c r="F70" s="24">
        <f>'MSD Baseline'!F70+'Model Impacts'!F22</f>
        <v>0</v>
      </c>
      <c r="G70" s="24">
        <f>'MSD Baseline'!G70+'Model Impacts'!G22</f>
        <v>0</v>
      </c>
      <c r="H70" s="24">
        <f>'MSD Baseline'!H70+'Model Impacts'!H22</f>
        <v>0</v>
      </c>
      <c r="I70" s="24">
        <f>'MSD Baseline'!I70+'Model Impacts'!I22</f>
        <v>0</v>
      </c>
      <c r="J70" s="24">
        <f>'MSD Baseline'!J70+'Model Impacts'!J22</f>
        <v>0</v>
      </c>
      <c r="K70" s="24">
        <f>'MSD Baseline'!K70+'Model Impacts'!K22</f>
        <v>0</v>
      </c>
      <c r="L70" s="24">
        <f>'MSD Baseline'!L70+'Model Impacts'!L22</f>
        <v>0</v>
      </c>
      <c r="M70" s="24">
        <f>'MSD Baseline'!M70+'Model Impacts'!M22</f>
        <v>0</v>
      </c>
      <c r="N70" s="11"/>
      <c r="O70" s="25" t="str">
        <f t="shared" si="31"/>
        <v>―</v>
      </c>
    </row>
    <row r="71" spans="1:15" ht="18">
      <c r="A71" s="20">
        <v>7340</v>
      </c>
      <c r="B71" s="38" t="s">
        <v>50</v>
      </c>
      <c r="C71" s="24">
        <f>'MSD Baseline'!C71+'Model Impacts'!C23</f>
        <v>487398</v>
      </c>
      <c r="D71" s="24">
        <f>'MSD Baseline'!D71+'Model Impacts'!D23</f>
        <v>487398</v>
      </c>
      <c r="E71" s="24">
        <f>'MSD Baseline'!E71+'Model Impacts'!E23</f>
        <v>487398</v>
      </c>
      <c r="F71" s="24">
        <f>'MSD Baseline'!F71+'Model Impacts'!F23</f>
        <v>487398</v>
      </c>
      <c r="G71" s="24">
        <f>'MSD Baseline'!G71+'Model Impacts'!G23</f>
        <v>487398</v>
      </c>
      <c r="H71" s="24">
        <f>'MSD Baseline'!H71+'Model Impacts'!H23</f>
        <v>487398</v>
      </c>
      <c r="I71" s="24">
        <f>'MSD Baseline'!I71+'Model Impacts'!I23</f>
        <v>487398</v>
      </c>
      <c r="J71" s="24">
        <f>'MSD Baseline'!J71+'Model Impacts'!J23</f>
        <v>487398</v>
      </c>
      <c r="K71" s="24">
        <f>'MSD Baseline'!K71+'Model Impacts'!K23</f>
        <v>487398</v>
      </c>
      <c r="L71" s="24">
        <f>'MSD Baseline'!L71+'Model Impacts'!L23</f>
        <v>487398</v>
      </c>
      <c r="M71" s="24">
        <f>'MSD Baseline'!M71+'Model Impacts'!M23</f>
        <v>487398</v>
      </c>
      <c r="N71" s="11"/>
      <c r="O71" s="25">
        <f t="shared" si="31"/>
        <v>0</v>
      </c>
    </row>
    <row r="72" spans="1:15" ht="18">
      <c r="A72" s="20">
        <v>7360</v>
      </c>
      <c r="B72" s="38" t="s">
        <v>51</v>
      </c>
      <c r="C72" s="24">
        <f>'MSD Baseline'!C72+'Model Impacts'!C24</f>
        <v>25000</v>
      </c>
      <c r="D72" s="24">
        <f>'MSD Baseline'!D72+'Model Impacts'!D24</f>
        <v>0</v>
      </c>
      <c r="E72" s="24">
        <f>'MSD Baseline'!E72+'Model Impacts'!E24</f>
        <v>0</v>
      </c>
      <c r="F72" s="24">
        <f>'MSD Baseline'!F72+'Model Impacts'!F24</f>
        <v>0</v>
      </c>
      <c r="G72" s="24">
        <f>'MSD Baseline'!G72+'Model Impacts'!G24</f>
        <v>0</v>
      </c>
      <c r="H72" s="24">
        <f>'MSD Baseline'!H72+'Model Impacts'!H24</f>
        <v>0</v>
      </c>
      <c r="I72" s="24">
        <f>'MSD Baseline'!I72+'Model Impacts'!I24</f>
        <v>0</v>
      </c>
      <c r="J72" s="24">
        <f>'MSD Baseline'!J72+'Model Impacts'!J24</f>
        <v>0</v>
      </c>
      <c r="K72" s="24">
        <f>'MSD Baseline'!K72+'Model Impacts'!K24</f>
        <v>0</v>
      </c>
      <c r="L72" s="24">
        <f>'MSD Baseline'!L72+'Model Impacts'!L24</f>
        <v>0</v>
      </c>
      <c r="M72" s="24">
        <f>'MSD Baseline'!M72+'Model Impacts'!M24</f>
        <v>0</v>
      </c>
      <c r="N72" s="11"/>
      <c r="O72" s="25">
        <f t="shared" si="31"/>
        <v>-1</v>
      </c>
    </row>
    <row r="73" spans="1:15" ht="18">
      <c r="A73" s="20">
        <v>7505</v>
      </c>
      <c r="B73" s="38" t="s">
        <v>124</v>
      </c>
      <c r="C73" s="24">
        <f>'MSD Baseline'!C73+'Model Impacts'!C25</f>
        <v>119607</v>
      </c>
      <c r="D73" s="24">
        <f>'MSD Baseline'!D73+'Model Impacts'!D25</f>
        <v>119607</v>
      </c>
      <c r="E73" s="24">
        <f>'MSD Baseline'!E73+'Model Impacts'!E25</f>
        <v>119607</v>
      </c>
      <c r="F73" s="24">
        <f>'MSD Baseline'!F73+'Model Impacts'!F25</f>
        <v>119607</v>
      </c>
      <c r="G73" s="24">
        <f>'MSD Baseline'!G73+'Model Impacts'!G25</f>
        <v>119607</v>
      </c>
      <c r="H73" s="24">
        <f>'MSD Baseline'!H73+'Model Impacts'!H25</f>
        <v>119607</v>
      </c>
      <c r="I73" s="24">
        <f>'MSD Baseline'!I73+'Model Impacts'!I25</f>
        <v>119607</v>
      </c>
      <c r="J73" s="24">
        <f>'MSD Baseline'!J73+'Model Impacts'!J25</f>
        <v>119607</v>
      </c>
      <c r="K73" s="24">
        <f>'MSD Baseline'!K73+'Model Impacts'!K25</f>
        <v>119607</v>
      </c>
      <c r="L73" s="24">
        <f>'MSD Baseline'!L73+'Model Impacts'!L25</f>
        <v>119607</v>
      </c>
      <c r="M73" s="24">
        <f>'MSD Baseline'!M73+'Model Impacts'!M25</f>
        <v>119607</v>
      </c>
      <c r="N73" s="11"/>
      <c r="O73" s="25">
        <f t="shared" si="31"/>
        <v>0</v>
      </c>
    </row>
    <row r="74" spans="1:15" ht="18">
      <c r="A74" s="20" t="s">
        <v>125</v>
      </c>
      <c r="B74" s="38" t="s">
        <v>123</v>
      </c>
      <c r="C74" s="24">
        <f>'MSD Baseline'!C74+'Model Impacts'!C26</f>
        <v>9.9999999999999994E-12</v>
      </c>
      <c r="D74" s="24">
        <f>'MSD Baseline'!D74+'Model Impacts'!D26</f>
        <v>1000000</v>
      </c>
      <c r="E74" s="24">
        <f>'MSD Baseline'!E74+'Model Impacts'!E26</f>
        <v>1000000</v>
      </c>
      <c r="F74" s="24">
        <f>'MSD Baseline'!F74+'Model Impacts'!F26</f>
        <v>1000000</v>
      </c>
      <c r="G74" s="24">
        <f>'MSD Baseline'!G74+'Model Impacts'!G26</f>
        <v>1000000</v>
      </c>
      <c r="H74" s="24">
        <f>'MSD Baseline'!H74+'Model Impacts'!H26</f>
        <v>1000000</v>
      </c>
      <c r="I74" s="24">
        <f>'MSD Baseline'!I74+'Model Impacts'!I26</f>
        <v>1000000</v>
      </c>
      <c r="J74" s="24">
        <f>'MSD Baseline'!J74+'Model Impacts'!J26</f>
        <v>1000000</v>
      </c>
      <c r="K74" s="24">
        <f>'MSD Baseline'!K74+'Model Impacts'!K26</f>
        <v>1000000</v>
      </c>
      <c r="L74" s="24">
        <f>'MSD Baseline'!L74+'Model Impacts'!L26</f>
        <v>1000000</v>
      </c>
      <c r="M74" s="24">
        <f>'MSD Baseline'!M74+'Model Impacts'!M26</f>
        <v>1000000</v>
      </c>
      <c r="N74" s="11"/>
      <c r="O74" s="25" t="s">
        <v>129</v>
      </c>
    </row>
    <row r="75" spans="1:15" ht="18">
      <c r="A75" s="20">
        <v>7800</v>
      </c>
      <c r="B75" s="38" t="s">
        <v>52</v>
      </c>
      <c r="C75" s="24">
        <f>'MSD Baseline'!C75+'Model Impacts'!C27</f>
        <v>1566468.3</v>
      </c>
      <c r="D75" s="24">
        <f>'MSD Baseline'!D75+'Model Impacts'!D27</f>
        <v>1613462.3489999995</v>
      </c>
      <c r="E75" s="24">
        <f>'MSD Baseline'!E75+'Model Impacts'!E27</f>
        <v>1022551.4010625798</v>
      </c>
      <c r="F75" s="24">
        <f>'MSD Baseline'!F75+'Model Impacts'!F27</f>
        <v>1044818.5216352277</v>
      </c>
      <c r="G75" s="24">
        <f>'MSD Baseline'!G75+'Model Impacts'!G27</f>
        <v>1070514.139825803</v>
      </c>
      <c r="H75" s="24">
        <f>'MSD Baseline'!H75+'Model Impacts'!H27</f>
        <v>1092900.8858810947</v>
      </c>
      <c r="I75" s="24">
        <f>'MSD Baseline'!I75+'Model Impacts'!I27</f>
        <v>1121854.1584577044</v>
      </c>
      <c r="J75" s="24">
        <f>'MSD Baseline'!J75+'Model Impacts'!J27</f>
        <v>1169935.404468552</v>
      </c>
      <c r="K75" s="24">
        <f>'MSD Baseline'!K75+'Model Impacts'!K27</f>
        <v>1200854.7979201442</v>
      </c>
      <c r="L75" s="24">
        <f>'MSD Baseline'!L75+'Model Impacts'!L27</f>
        <v>1232576.4131148111</v>
      </c>
      <c r="M75" s="24">
        <f>'MSD Baseline'!M75+'Model Impacts'!M27</f>
        <v>1265120.5559030296</v>
      </c>
      <c r="N75" s="11"/>
      <c r="O75" s="25">
        <f t="shared" si="31"/>
        <v>-2.1138989702740529E-2</v>
      </c>
    </row>
    <row r="76" spans="1:15" ht="18">
      <c r="A76" s="20" t="s">
        <v>112</v>
      </c>
      <c r="B76" s="38" t="s">
        <v>23</v>
      </c>
      <c r="C76" s="24">
        <f>'MSD Baseline'!C76+'Model Impacts'!C28</f>
        <v>20000</v>
      </c>
      <c r="D76" s="24">
        <f>'MSD Baseline'!D76+'Model Impacts'!D28</f>
        <v>20000</v>
      </c>
      <c r="E76" s="24">
        <f>'MSD Baseline'!E76+'Model Impacts'!E28</f>
        <v>20000</v>
      </c>
      <c r="F76" s="24">
        <f>'MSD Baseline'!F76+'Model Impacts'!F28</f>
        <v>20000</v>
      </c>
      <c r="G76" s="24">
        <f>'MSD Baseline'!G76+'Model Impacts'!G28</f>
        <v>20000</v>
      </c>
      <c r="H76" s="24">
        <f>'MSD Baseline'!H76+'Model Impacts'!H28</f>
        <v>20000</v>
      </c>
      <c r="I76" s="24">
        <f>'MSD Baseline'!I76+'Model Impacts'!I28</f>
        <v>20000</v>
      </c>
      <c r="J76" s="24">
        <f>'MSD Baseline'!J76+'Model Impacts'!J28</f>
        <v>20000</v>
      </c>
      <c r="K76" s="24">
        <f>'MSD Baseline'!K76+'Model Impacts'!K28</f>
        <v>20000</v>
      </c>
      <c r="L76" s="24">
        <f>'MSD Baseline'!L76+'Model Impacts'!L28</f>
        <v>20000</v>
      </c>
      <c r="M76" s="24">
        <f>'MSD Baseline'!M76+'Model Impacts'!M28</f>
        <v>20000</v>
      </c>
      <c r="N76" s="11"/>
      <c r="O76" s="25">
        <f t="shared" si="31"/>
        <v>0</v>
      </c>
    </row>
    <row r="77" spans="1:15" ht="18">
      <c r="A77" s="20"/>
      <c r="B77" s="40" t="s">
        <v>53</v>
      </c>
      <c r="C77" s="41">
        <f t="shared" ref="C77:M77" si="32">SUM(C65:C76)</f>
        <v>6839532</v>
      </c>
      <c r="D77" s="41">
        <f t="shared" si="32"/>
        <v>8020705.3363528643</v>
      </c>
      <c r="E77" s="41">
        <f t="shared" si="32"/>
        <v>7387105.4983762298</v>
      </c>
      <c r="F77" s="41">
        <f t="shared" si="32"/>
        <v>7495365.5831606165</v>
      </c>
      <c r="G77" s="41">
        <f t="shared" si="32"/>
        <v>7605739.4201458395</v>
      </c>
      <c r="H77" s="41">
        <f t="shared" si="32"/>
        <v>7709786.3226131331</v>
      </c>
      <c r="I77" s="41">
        <f t="shared" si="32"/>
        <v>7822890.6814628504</v>
      </c>
      <c r="J77" s="41">
        <f t="shared" si="32"/>
        <v>7959325.6922107069</v>
      </c>
      <c r="K77" s="41">
        <f t="shared" si="32"/>
        <v>8075476.5289392192</v>
      </c>
      <c r="L77" s="41">
        <f t="shared" si="32"/>
        <v>8192880.6744346311</v>
      </c>
      <c r="M77" s="41">
        <f t="shared" si="32"/>
        <v>8311574.3301142724</v>
      </c>
      <c r="N77" s="11"/>
      <c r="O77" s="42">
        <f t="shared" si="31"/>
        <v>1.9684201795713285E-2</v>
      </c>
    </row>
    <row r="78" spans="1:15" ht="18">
      <c r="A78" s="2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8">
      <c r="A79" s="20"/>
      <c r="B79" s="21" t="s">
        <v>25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8">
      <c r="A80" s="20">
        <v>8514</v>
      </c>
      <c r="B80" s="38" t="s">
        <v>54</v>
      </c>
      <c r="C80" s="24">
        <f>'MSD Baseline'!C80+'Model Impacts'!C32</f>
        <v>229499</v>
      </c>
      <c r="D80" s="24">
        <f>'MSD Baseline'!D80+'Model Impacts'!D32</f>
        <v>234088.98</v>
      </c>
      <c r="E80" s="24">
        <f>'MSD Baseline'!E80+'Model Impacts'!E32</f>
        <v>238770.75960000002</v>
      </c>
      <c r="F80" s="24">
        <f>'MSD Baseline'!F80+'Model Impacts'!F32</f>
        <v>243546.17479200003</v>
      </c>
      <c r="G80" s="24">
        <f>'MSD Baseline'!G80+'Model Impacts'!G32</f>
        <v>248417.09828784005</v>
      </c>
      <c r="H80" s="24">
        <f>'MSD Baseline'!H80+'Model Impacts'!H32</f>
        <v>253385.44025359687</v>
      </c>
      <c r="I80" s="24">
        <f>'MSD Baseline'!I80+'Model Impacts'!I32</f>
        <v>258453.14905866882</v>
      </c>
      <c r="J80" s="24">
        <f>'MSD Baseline'!J80+'Model Impacts'!J32</f>
        <v>263622.21203984221</v>
      </c>
      <c r="K80" s="24">
        <f>'MSD Baseline'!K80+'Model Impacts'!K32</f>
        <v>268894.65628063906</v>
      </c>
      <c r="L80" s="24">
        <f>'MSD Baseline'!L80+'Model Impacts'!L32</f>
        <v>274272.54940625187</v>
      </c>
      <c r="M80" s="24">
        <f>'MSD Baseline'!M80+'Model Impacts'!M32</f>
        <v>279758.00039437693</v>
      </c>
      <c r="N80" s="11"/>
      <c r="O80" s="25">
        <f t="shared" ref="O80:O91" si="33">IFERROR(((M80/C80)^(1/COUNTA($D$14:$M$14)))-1,"―")</f>
        <v>2.0000000000000018E-2</v>
      </c>
    </row>
    <row r="81" spans="1:15" ht="18">
      <c r="A81" s="20">
        <v>8515</v>
      </c>
      <c r="B81" s="38" t="s">
        <v>55</v>
      </c>
      <c r="C81" s="24">
        <f>'MSD Baseline'!C81+'Model Impacts'!C33</f>
        <v>34401</v>
      </c>
      <c r="D81" s="24">
        <f>'MSD Baseline'!D81+'Model Impacts'!D33</f>
        <v>35089.020000000004</v>
      </c>
      <c r="E81" s="24">
        <f>'MSD Baseline'!E81+'Model Impacts'!E33</f>
        <v>35790.800400000007</v>
      </c>
      <c r="F81" s="24">
        <f>'MSD Baseline'!F81+'Model Impacts'!F33</f>
        <v>36506.616408000009</v>
      </c>
      <c r="G81" s="24">
        <f>'MSD Baseline'!G81+'Model Impacts'!G33</f>
        <v>37236.748736160007</v>
      </c>
      <c r="H81" s="24">
        <f>'MSD Baseline'!H81+'Model Impacts'!H33</f>
        <v>37981.483710883207</v>
      </c>
      <c r="I81" s="24">
        <f>'MSD Baseline'!I81+'Model Impacts'!I33</f>
        <v>38741.113385100871</v>
      </c>
      <c r="J81" s="24">
        <f>'MSD Baseline'!J81+'Model Impacts'!J33</f>
        <v>39515.935652802887</v>
      </c>
      <c r="K81" s="24">
        <f>'MSD Baseline'!K81+'Model Impacts'!K33</f>
        <v>40306.254365858949</v>
      </c>
      <c r="L81" s="24">
        <f>'MSD Baseline'!L81+'Model Impacts'!L33</f>
        <v>41112.37945317613</v>
      </c>
      <c r="M81" s="24">
        <f>'MSD Baseline'!M81+'Model Impacts'!M33</f>
        <v>41934.627042239656</v>
      </c>
      <c r="N81" s="11"/>
      <c r="O81" s="25">
        <f t="shared" si="33"/>
        <v>2.0000000000000018E-2</v>
      </c>
    </row>
    <row r="82" spans="1:15" ht="18">
      <c r="A82" s="20">
        <v>8516</v>
      </c>
      <c r="B82" s="38" t="s">
        <v>56</v>
      </c>
      <c r="C82" s="24">
        <f>'MSD Baseline'!C82+'Model Impacts'!C34</f>
        <v>13506</v>
      </c>
      <c r="D82" s="24">
        <f>'MSD Baseline'!D82+'Model Impacts'!D34</f>
        <v>13776.12</v>
      </c>
      <c r="E82" s="24">
        <f>'MSD Baseline'!E82+'Model Impacts'!E34</f>
        <v>14051.642400000001</v>
      </c>
      <c r="F82" s="24">
        <f>'MSD Baseline'!F82+'Model Impacts'!F34</f>
        <v>14332.675248000001</v>
      </c>
      <c r="G82" s="24">
        <f>'MSD Baseline'!G82+'Model Impacts'!G34</f>
        <v>14619.328752960002</v>
      </c>
      <c r="H82" s="24">
        <f>'MSD Baseline'!H82+'Model Impacts'!H34</f>
        <v>14911.715328019201</v>
      </c>
      <c r="I82" s="24">
        <f>'MSD Baseline'!I82+'Model Impacts'!I34</f>
        <v>15209.949634579585</v>
      </c>
      <c r="J82" s="24">
        <f>'MSD Baseline'!J82+'Model Impacts'!J34</f>
        <v>15514.148627271177</v>
      </c>
      <c r="K82" s="24">
        <f>'MSD Baseline'!K82+'Model Impacts'!K34</f>
        <v>15824.4315998166</v>
      </c>
      <c r="L82" s="24">
        <f>'MSD Baseline'!L82+'Model Impacts'!L34</f>
        <v>16140.920231812932</v>
      </c>
      <c r="M82" s="24">
        <f>'MSD Baseline'!M82+'Model Impacts'!M34</f>
        <v>16463.73863644919</v>
      </c>
      <c r="N82" s="11"/>
      <c r="O82" s="25">
        <f t="shared" si="33"/>
        <v>2.0000000000000018E-2</v>
      </c>
    </row>
    <row r="83" spans="1:15" ht="18">
      <c r="A83" s="20">
        <v>8517</v>
      </c>
      <c r="B83" s="38" t="s">
        <v>57</v>
      </c>
      <c r="C83" s="24">
        <f>'MSD Baseline'!C83+'Model Impacts'!C35</f>
        <v>816847</v>
      </c>
      <c r="D83" s="24">
        <f>'MSD Baseline'!D83+'Model Impacts'!D35</f>
        <v>833183.94000000006</v>
      </c>
      <c r="E83" s="24">
        <f>'MSD Baseline'!E83+'Model Impacts'!E35</f>
        <v>849847.61880000005</v>
      </c>
      <c r="F83" s="24">
        <f>'MSD Baseline'!F83+'Model Impacts'!F35</f>
        <v>866844.57117600006</v>
      </c>
      <c r="G83" s="24">
        <f>'MSD Baseline'!G83+'Model Impacts'!G35</f>
        <v>884181.46259952011</v>
      </c>
      <c r="H83" s="24">
        <f>'MSD Baseline'!H83+'Model Impacts'!H35</f>
        <v>901865.09185151057</v>
      </c>
      <c r="I83" s="24">
        <f>'MSD Baseline'!I83+'Model Impacts'!I35</f>
        <v>919902.39368854079</v>
      </c>
      <c r="J83" s="24">
        <f>'MSD Baseline'!J83+'Model Impacts'!J35</f>
        <v>938300.44156231161</v>
      </c>
      <c r="K83" s="24">
        <f>'MSD Baseline'!K83+'Model Impacts'!K35</f>
        <v>957066.4503935579</v>
      </c>
      <c r="L83" s="24">
        <f>'MSD Baseline'!L83+'Model Impacts'!L35</f>
        <v>976207.77940142911</v>
      </c>
      <c r="M83" s="24">
        <f>'MSD Baseline'!M83+'Model Impacts'!M35</f>
        <v>995731.93498945772</v>
      </c>
      <c r="N83" s="11"/>
      <c r="O83" s="25">
        <f t="shared" si="33"/>
        <v>2.0000000000000018E-2</v>
      </c>
    </row>
    <row r="84" spans="1:15" ht="18">
      <c r="A84" s="20">
        <v>8740</v>
      </c>
      <c r="B84" s="38" t="s">
        <v>58</v>
      </c>
      <c r="C84" s="24">
        <f>'MSD Baseline'!C84+'Model Impacts'!C36</f>
        <v>112000</v>
      </c>
      <c r="D84" s="24">
        <f>'MSD Baseline'!D84+'Model Impacts'!D36</f>
        <v>0</v>
      </c>
      <c r="E84" s="24">
        <f>'MSD Baseline'!E84+'Model Impacts'!E36</f>
        <v>0</v>
      </c>
      <c r="F84" s="24">
        <f>'MSD Baseline'!F84+'Model Impacts'!F36</f>
        <v>0</v>
      </c>
      <c r="G84" s="24">
        <f>'MSD Baseline'!G84+'Model Impacts'!G36</f>
        <v>0</v>
      </c>
      <c r="H84" s="24">
        <f>'MSD Baseline'!H84+'Model Impacts'!H36</f>
        <v>0</v>
      </c>
      <c r="I84" s="24">
        <f>'MSD Baseline'!I84+'Model Impacts'!I36</f>
        <v>0</v>
      </c>
      <c r="J84" s="24">
        <f>'MSD Baseline'!J84+'Model Impacts'!J36</f>
        <v>0</v>
      </c>
      <c r="K84" s="24">
        <f>'MSD Baseline'!K84+'Model Impacts'!K36</f>
        <v>0</v>
      </c>
      <c r="L84" s="24">
        <f>'MSD Baseline'!L84+'Model Impacts'!L36</f>
        <v>0</v>
      </c>
      <c r="M84" s="24">
        <f>'MSD Baseline'!M84+'Model Impacts'!M36</f>
        <v>0</v>
      </c>
      <c r="N84" s="11"/>
      <c r="O84" s="25">
        <f t="shared" si="33"/>
        <v>-1</v>
      </c>
    </row>
    <row r="85" spans="1:15" ht="18">
      <c r="A85" s="20">
        <v>8741</v>
      </c>
      <c r="B85" s="38" t="s">
        <v>59</v>
      </c>
      <c r="C85" s="24">
        <f>'MSD Baseline'!C85+'Model Impacts'!C37</f>
        <v>0</v>
      </c>
      <c r="D85" s="24">
        <f>'MSD Baseline'!D85+'Model Impacts'!D37</f>
        <v>0</v>
      </c>
      <c r="E85" s="24">
        <f>'MSD Baseline'!E85+'Model Impacts'!E37</f>
        <v>0</v>
      </c>
      <c r="F85" s="24">
        <f>'MSD Baseline'!F85+'Model Impacts'!F37</f>
        <v>0</v>
      </c>
      <c r="G85" s="24">
        <f>'MSD Baseline'!G85+'Model Impacts'!G37</f>
        <v>0</v>
      </c>
      <c r="H85" s="24">
        <f>'MSD Baseline'!H85+'Model Impacts'!H37</f>
        <v>0</v>
      </c>
      <c r="I85" s="24">
        <f>'MSD Baseline'!I85+'Model Impacts'!I37</f>
        <v>0</v>
      </c>
      <c r="J85" s="24">
        <f>'MSD Baseline'!J85+'Model Impacts'!J37</f>
        <v>0</v>
      </c>
      <c r="K85" s="24">
        <f>'MSD Baseline'!K85+'Model Impacts'!K37</f>
        <v>0</v>
      </c>
      <c r="L85" s="24">
        <f>'MSD Baseline'!L85+'Model Impacts'!L37</f>
        <v>0</v>
      </c>
      <c r="M85" s="24">
        <f>'MSD Baseline'!M85+'Model Impacts'!M37</f>
        <v>0</v>
      </c>
      <c r="N85" s="11"/>
      <c r="O85" s="25" t="str">
        <f t="shared" si="33"/>
        <v>―</v>
      </c>
    </row>
    <row r="86" spans="1:15" ht="18">
      <c r="A86" s="20">
        <v>8743</v>
      </c>
      <c r="B86" s="38" t="s">
        <v>60</v>
      </c>
      <c r="C86" s="24">
        <f>'MSD Baseline'!C86+'Model Impacts'!C38</f>
        <v>0</v>
      </c>
      <c r="D86" s="24">
        <f>'MSD Baseline'!D86+'Model Impacts'!D38</f>
        <v>0</v>
      </c>
      <c r="E86" s="24">
        <f>'MSD Baseline'!E86+'Model Impacts'!E38</f>
        <v>0</v>
      </c>
      <c r="F86" s="24">
        <f>'MSD Baseline'!F86+'Model Impacts'!F38</f>
        <v>0</v>
      </c>
      <c r="G86" s="24">
        <f>'MSD Baseline'!G86+'Model Impacts'!G38</f>
        <v>0</v>
      </c>
      <c r="H86" s="24">
        <f>'MSD Baseline'!H86+'Model Impacts'!H38</f>
        <v>0</v>
      </c>
      <c r="I86" s="24">
        <f>'MSD Baseline'!I86+'Model Impacts'!I38</f>
        <v>0</v>
      </c>
      <c r="J86" s="24">
        <f>'MSD Baseline'!J86+'Model Impacts'!J38</f>
        <v>0</v>
      </c>
      <c r="K86" s="24">
        <f>'MSD Baseline'!K86+'Model Impacts'!K38</f>
        <v>0</v>
      </c>
      <c r="L86" s="24">
        <f>'MSD Baseline'!L86+'Model Impacts'!L38</f>
        <v>0</v>
      </c>
      <c r="M86" s="24">
        <f>'MSD Baseline'!M86+'Model Impacts'!M38</f>
        <v>0</v>
      </c>
      <c r="N86" s="11"/>
      <c r="O86" s="25" t="str">
        <f t="shared" si="33"/>
        <v>―</v>
      </c>
    </row>
    <row r="87" spans="1:15" ht="18">
      <c r="A87" s="20">
        <v>8744</v>
      </c>
      <c r="B87" s="38" t="s">
        <v>136</v>
      </c>
      <c r="C87" s="24">
        <f>'MSD Baseline'!C87+'Model Impacts'!C39</f>
        <v>0</v>
      </c>
      <c r="D87" s="24">
        <f>'MSD Baseline'!D87+'Model Impacts'!D39</f>
        <v>0</v>
      </c>
      <c r="E87" s="24">
        <f>'MSD Baseline'!E87+'Model Impacts'!E39</f>
        <v>0</v>
      </c>
      <c r="F87" s="24">
        <f>'MSD Baseline'!F87+'Model Impacts'!F39</f>
        <v>0</v>
      </c>
      <c r="G87" s="24">
        <f>'MSD Baseline'!G87+'Model Impacts'!G39</f>
        <v>0</v>
      </c>
      <c r="H87" s="24">
        <f>'MSD Baseline'!H87+'Model Impacts'!H39</f>
        <v>0</v>
      </c>
      <c r="I87" s="24">
        <f>'MSD Baseline'!I87+'Model Impacts'!I39</f>
        <v>0</v>
      </c>
      <c r="J87" s="24">
        <f>'MSD Baseline'!J87+'Model Impacts'!J39</f>
        <v>0</v>
      </c>
      <c r="K87" s="24">
        <f>'MSD Baseline'!K87+'Model Impacts'!K39</f>
        <v>0</v>
      </c>
      <c r="L87" s="24">
        <f>'MSD Baseline'!L87+'Model Impacts'!L39</f>
        <v>0</v>
      </c>
      <c r="M87" s="24">
        <f>'MSD Baseline'!M87+'Model Impacts'!M39</f>
        <v>0</v>
      </c>
      <c r="N87" s="11"/>
      <c r="O87" s="25" t="str">
        <f t="shared" si="33"/>
        <v>―</v>
      </c>
    </row>
    <row r="88" spans="1:15" ht="18">
      <c r="A88" s="20">
        <v>8750</v>
      </c>
      <c r="B88" s="38" t="s">
        <v>61</v>
      </c>
      <c r="C88" s="24">
        <f>'MSD Baseline'!C88+'Model Impacts'!C40</f>
        <v>0</v>
      </c>
      <c r="D88" s="24">
        <f>'MSD Baseline'!D88+'Model Impacts'!D40</f>
        <v>0</v>
      </c>
      <c r="E88" s="24">
        <f>'MSD Baseline'!E88+'Model Impacts'!E40</f>
        <v>0</v>
      </c>
      <c r="F88" s="24">
        <f>'MSD Baseline'!F88+'Model Impacts'!F40</f>
        <v>0</v>
      </c>
      <c r="G88" s="24">
        <f>'MSD Baseline'!G88+'Model Impacts'!G40</f>
        <v>0</v>
      </c>
      <c r="H88" s="24">
        <f>'MSD Baseline'!H88+'Model Impacts'!H40</f>
        <v>0</v>
      </c>
      <c r="I88" s="24">
        <f>'MSD Baseline'!I88+'Model Impacts'!I40</f>
        <v>0</v>
      </c>
      <c r="J88" s="24">
        <f>'MSD Baseline'!J88+'Model Impacts'!J40</f>
        <v>0</v>
      </c>
      <c r="K88" s="24">
        <f>'MSD Baseline'!K88+'Model Impacts'!K40</f>
        <v>0</v>
      </c>
      <c r="L88" s="24">
        <f>'MSD Baseline'!L88+'Model Impacts'!L40</f>
        <v>0</v>
      </c>
      <c r="M88" s="24">
        <f>'MSD Baseline'!M88+'Model Impacts'!M40</f>
        <v>0</v>
      </c>
      <c r="N88" s="11"/>
      <c r="O88" s="25" t="str">
        <f t="shared" si="33"/>
        <v>―</v>
      </c>
    </row>
    <row r="89" spans="1:15" ht="18">
      <c r="A89" s="20">
        <v>8810</v>
      </c>
      <c r="B89" s="38" t="s">
        <v>62</v>
      </c>
      <c r="C89" s="24">
        <f>'MSD Baseline'!C89+'Model Impacts'!C41</f>
        <v>200000</v>
      </c>
      <c r="D89" s="24">
        <f>'MSD Baseline'!D89+'Model Impacts'!D41</f>
        <v>204000</v>
      </c>
      <c r="E89" s="24">
        <f>'MSD Baseline'!E89+'Model Impacts'!E41</f>
        <v>208080</v>
      </c>
      <c r="F89" s="24">
        <f>'MSD Baseline'!F89+'Model Impacts'!F41</f>
        <v>212241.6</v>
      </c>
      <c r="G89" s="24">
        <f>'MSD Baseline'!G89+'Model Impacts'!G41</f>
        <v>216486.432</v>
      </c>
      <c r="H89" s="24">
        <f>'MSD Baseline'!H89+'Model Impacts'!H41</f>
        <v>220816.16064000002</v>
      </c>
      <c r="I89" s="24">
        <f>'MSD Baseline'!I89+'Model Impacts'!I41</f>
        <v>225232.48385280001</v>
      </c>
      <c r="J89" s="24">
        <f>'MSD Baseline'!J89+'Model Impacts'!J41</f>
        <v>229737.13352985602</v>
      </c>
      <c r="K89" s="24">
        <f>'MSD Baseline'!K89+'Model Impacts'!K41</f>
        <v>234331.87620045315</v>
      </c>
      <c r="L89" s="24">
        <f>'MSD Baseline'!L89+'Model Impacts'!L41</f>
        <v>239018.51372446222</v>
      </c>
      <c r="M89" s="24">
        <f>'MSD Baseline'!M89+'Model Impacts'!M41</f>
        <v>243798.88399895147</v>
      </c>
      <c r="N89" s="11"/>
      <c r="O89" s="25">
        <f t="shared" si="33"/>
        <v>2.0000000000000018E-2</v>
      </c>
    </row>
    <row r="90" spans="1:15" ht="18">
      <c r="A90" s="20" t="s">
        <v>113</v>
      </c>
      <c r="B90" s="38" t="s">
        <v>63</v>
      </c>
      <c r="C90" s="24">
        <f>'MSD Baseline'!C90+'Model Impacts'!C42</f>
        <v>127000</v>
      </c>
      <c r="D90" s="24">
        <f>'MSD Baseline'!D90+'Model Impacts'!D42</f>
        <v>129540</v>
      </c>
      <c r="E90" s="24">
        <f>'MSD Baseline'!E90+'Model Impacts'!E42</f>
        <v>132130.79999999999</v>
      </c>
      <c r="F90" s="24">
        <f>'MSD Baseline'!F90+'Model Impacts'!F42</f>
        <v>134773.416</v>
      </c>
      <c r="G90" s="24">
        <f>'MSD Baseline'!G90+'Model Impacts'!G42</f>
        <v>137468.88432000001</v>
      </c>
      <c r="H90" s="24">
        <f>'MSD Baseline'!H90+'Model Impacts'!H42</f>
        <v>140218.26200640001</v>
      </c>
      <c r="I90" s="24">
        <f>'MSD Baseline'!I90+'Model Impacts'!I42</f>
        <v>143022.62724652802</v>
      </c>
      <c r="J90" s="24">
        <f>'MSD Baseline'!J90+'Model Impacts'!J42</f>
        <v>145883.07979145859</v>
      </c>
      <c r="K90" s="24">
        <f>'MSD Baseline'!K90+'Model Impacts'!K42</f>
        <v>148800.74138728777</v>
      </c>
      <c r="L90" s="24">
        <f>'MSD Baseline'!L90+'Model Impacts'!L42</f>
        <v>151776.75621503353</v>
      </c>
      <c r="M90" s="24">
        <f>'MSD Baseline'!M90+'Model Impacts'!M42</f>
        <v>154812.29133933419</v>
      </c>
      <c r="N90" s="11"/>
      <c r="O90" s="25">
        <f t="shared" si="33"/>
        <v>2.0000000000000018E-2</v>
      </c>
    </row>
    <row r="91" spans="1:15" ht="18">
      <c r="A91" s="20"/>
      <c r="B91" s="40" t="s">
        <v>64</v>
      </c>
      <c r="C91" s="41">
        <f t="shared" ref="C91:M91" si="34">SUM(C80:C90)</f>
        <v>1533253</v>
      </c>
      <c r="D91" s="41">
        <f t="shared" si="34"/>
        <v>1449678.06</v>
      </c>
      <c r="E91" s="41">
        <f t="shared" si="34"/>
        <v>1478671.6212000002</v>
      </c>
      <c r="F91" s="41">
        <f t="shared" si="34"/>
        <v>1508245.0536240002</v>
      </c>
      <c r="G91" s="41">
        <f t="shared" si="34"/>
        <v>1538409.9546964802</v>
      </c>
      <c r="H91" s="41">
        <f t="shared" si="34"/>
        <v>1569178.1537904099</v>
      </c>
      <c r="I91" s="41">
        <f t="shared" si="34"/>
        <v>1600561.716866218</v>
      </c>
      <c r="J91" s="41">
        <f t="shared" si="34"/>
        <v>1632572.9512035425</v>
      </c>
      <c r="K91" s="41">
        <f t="shared" si="34"/>
        <v>1665224.4102276135</v>
      </c>
      <c r="L91" s="41">
        <f t="shared" si="34"/>
        <v>1698528.8984321658</v>
      </c>
      <c r="M91" s="41">
        <f t="shared" si="34"/>
        <v>1732499.4764008089</v>
      </c>
      <c r="N91" s="11"/>
      <c r="O91" s="42">
        <f t="shared" si="33"/>
        <v>1.2292289490521746E-2</v>
      </c>
    </row>
    <row r="92" spans="1:15" ht="18">
      <c r="A92" s="2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8.75" thickBot="1">
      <c r="A93" s="20"/>
      <c r="B93" s="29" t="s">
        <v>66</v>
      </c>
      <c r="C93" s="30">
        <f t="shared" ref="C93:M93" si="35">SUM(C62,C77,C91)</f>
        <v>23145701</v>
      </c>
      <c r="D93" s="30">
        <f t="shared" si="35"/>
        <v>24701285.06855271</v>
      </c>
      <c r="E93" s="30">
        <f t="shared" si="35"/>
        <v>24824910.068809111</v>
      </c>
      <c r="F93" s="30">
        <f t="shared" si="35"/>
        <v>25725894.299241696</v>
      </c>
      <c r="G93" s="30">
        <f t="shared" si="35"/>
        <v>26666177.590373408</v>
      </c>
      <c r="H93" s="30">
        <f t="shared" si="35"/>
        <v>27359715.601988528</v>
      </c>
      <c r="I93" s="30">
        <f t="shared" si="35"/>
        <v>28080787.129233632</v>
      </c>
      <c r="J93" s="30">
        <f t="shared" si="35"/>
        <v>28844248.62774964</v>
      </c>
      <c r="K93" s="30">
        <f t="shared" si="35"/>
        <v>29607087.029539481</v>
      </c>
      <c r="L93" s="30">
        <f t="shared" si="35"/>
        <v>30391460.6614784</v>
      </c>
      <c r="M93" s="30">
        <f t="shared" si="35"/>
        <v>31198046.262364343</v>
      </c>
      <c r="N93" s="11"/>
      <c r="O93" s="31">
        <f t="shared" ref="O93" si="36">IFERROR(((M93/C93)^(1/COUNTA($D$14:$M$14)))-1,"―")</f>
        <v>3.0304759175452167E-2</v>
      </c>
    </row>
    <row r="94" spans="1:15" ht="19.5" thickTop="1">
      <c r="A94" s="20"/>
      <c r="B94" s="32"/>
      <c r="C94" s="22"/>
      <c r="D94" s="22"/>
      <c r="E94" s="22"/>
      <c r="F94" s="44"/>
      <c r="G94" s="45"/>
      <c r="H94" s="45"/>
      <c r="I94" s="45"/>
      <c r="J94" s="45"/>
      <c r="K94" s="45"/>
      <c r="L94" s="45"/>
      <c r="M94" s="45"/>
      <c r="N94" s="11"/>
      <c r="O94" s="11"/>
    </row>
    <row r="95" spans="1:15" ht="18">
      <c r="A95" s="20"/>
      <c r="B95" s="18" t="s">
        <v>29</v>
      </c>
      <c r="C95" s="22"/>
      <c r="D95" s="22"/>
      <c r="E95" s="22"/>
      <c r="F95" s="22"/>
      <c r="G95" s="45"/>
      <c r="H95" s="45"/>
      <c r="I95" s="45"/>
      <c r="J95" s="45"/>
      <c r="K95" s="45"/>
      <c r="L95" s="45"/>
      <c r="M95" s="45"/>
      <c r="N95" s="11"/>
      <c r="O95" s="11"/>
    </row>
    <row r="96" spans="1:15" ht="18">
      <c r="A96" s="20">
        <v>110</v>
      </c>
      <c r="B96" s="26" t="s">
        <v>67</v>
      </c>
      <c r="C96" s="24">
        <f>'MSD Baseline'!C96+'Model Impacts'!C48</f>
        <v>762500</v>
      </c>
      <c r="D96" s="24">
        <f>'MSD Baseline'!D96+'Model Impacts'!D48</f>
        <v>785375</v>
      </c>
      <c r="E96" s="24">
        <f>'MSD Baseline'!E96+'Model Impacts'!E48</f>
        <v>605773.9</v>
      </c>
      <c r="F96" s="24">
        <f>'MSD Baseline'!F96+'Model Impacts'!F48</f>
        <v>623947.11699999985</v>
      </c>
      <c r="G96" s="24">
        <f>'MSD Baseline'!G96+'Model Impacts'!G48</f>
        <v>642665.53050999995</v>
      </c>
      <c r="H96" s="24">
        <f>'MSD Baseline'!H96+'Model Impacts'!H48</f>
        <v>661945.49642530002</v>
      </c>
      <c r="I96" s="24">
        <f>'MSD Baseline'!I96+'Model Impacts'!I48</f>
        <v>681803.86131805903</v>
      </c>
      <c r="J96" s="24">
        <f>'MSD Baseline'!J96+'Model Impacts'!J48</f>
        <v>702257.97715760081</v>
      </c>
      <c r="K96" s="24">
        <f>'MSD Baseline'!K96+'Model Impacts'!K48</f>
        <v>723325.71647232876</v>
      </c>
      <c r="L96" s="24">
        <f>'MSD Baseline'!L96+'Model Impacts'!L48</f>
        <v>745025.48796649883</v>
      </c>
      <c r="M96" s="24">
        <f>'MSD Baseline'!M96+'Model Impacts'!M48</f>
        <v>767376.25260549376</v>
      </c>
      <c r="N96" s="11"/>
      <c r="O96" s="25">
        <f t="shared" ref="O96:O105" si="37">IFERROR(((M96/C96)^(1/COUNTA($D$14:$M$14)))-1,"―")</f>
        <v>6.3767558767491295E-4</v>
      </c>
    </row>
    <row r="97" spans="1:15" ht="18">
      <c r="A97" s="20">
        <v>122</v>
      </c>
      <c r="B97" s="26" t="s">
        <v>68</v>
      </c>
      <c r="C97" s="24">
        <f>'MSD Baseline'!C97+'Model Impacts'!C49</f>
        <v>100000</v>
      </c>
      <c r="D97" s="24">
        <f>'MSD Baseline'!D97+'Model Impacts'!D49</f>
        <v>103000</v>
      </c>
      <c r="E97" s="24">
        <f>'MSD Baseline'!E97+'Model Impacts'!E49</f>
        <v>106090</v>
      </c>
      <c r="F97" s="24">
        <f>'MSD Baseline'!F97+'Model Impacts'!F49</f>
        <v>109272.7</v>
      </c>
      <c r="G97" s="24">
        <f>'MSD Baseline'!G97+'Model Impacts'!G49</f>
        <v>112550.88099999999</v>
      </c>
      <c r="H97" s="24">
        <f>'MSD Baseline'!H97+'Model Impacts'!H49</f>
        <v>115927.40742999999</v>
      </c>
      <c r="I97" s="24">
        <f>'MSD Baseline'!I97+'Model Impacts'!I49</f>
        <v>119405.2296529</v>
      </c>
      <c r="J97" s="24">
        <f>'MSD Baseline'!J97+'Model Impacts'!J49</f>
        <v>122987.386542487</v>
      </c>
      <c r="K97" s="24">
        <f>'MSD Baseline'!K97+'Model Impacts'!K49</f>
        <v>126677.00813876161</v>
      </c>
      <c r="L97" s="24">
        <f>'MSD Baseline'!L97+'Model Impacts'!L49</f>
        <v>130477.31838292447</v>
      </c>
      <c r="M97" s="24">
        <f>'MSD Baseline'!M97+'Model Impacts'!M49</f>
        <v>134391.6379344122</v>
      </c>
      <c r="N97" s="11"/>
      <c r="O97" s="25">
        <f t="shared" si="37"/>
        <v>3.0000000000000027E-2</v>
      </c>
    </row>
    <row r="98" spans="1:15" ht="18">
      <c r="A98" s="20">
        <v>120</v>
      </c>
      <c r="B98" s="26" t="s">
        <v>69</v>
      </c>
      <c r="C98" s="24">
        <f>'MSD Baseline'!C98+'Model Impacts'!C50</f>
        <v>6326103.4100000001</v>
      </c>
      <c r="D98" s="24">
        <f>'MSD Baseline'!D98+'Model Impacts'!D50</f>
        <v>6515886.5122999987</v>
      </c>
      <c r="E98" s="24">
        <f>'MSD Baseline'!E98+'Model Impacts'!E50</f>
        <v>3870348.0926060416</v>
      </c>
      <c r="F98" s="24">
        <f>'MSD Baseline'!F98+'Model Impacts'!F50</f>
        <v>3986458.5353842233</v>
      </c>
      <c r="G98" s="24">
        <f>'MSD Baseline'!G98+'Model Impacts'!G50</f>
        <v>4106052.2914457503</v>
      </c>
      <c r="H98" s="24">
        <f>'MSD Baseline'!H98+'Model Impacts'!H50</f>
        <v>4229233.8601891221</v>
      </c>
      <c r="I98" s="24">
        <f>'MSD Baseline'!I98+'Model Impacts'!I50</f>
        <v>4356110.8759947978</v>
      </c>
      <c r="J98" s="24">
        <f>'MSD Baseline'!J98+'Model Impacts'!J50</f>
        <v>4586597.6886885669</v>
      </c>
      <c r="K98" s="24">
        <f>'MSD Baseline'!K98+'Model Impacts'!K50</f>
        <v>4724195.6193492236</v>
      </c>
      <c r="L98" s="24">
        <f>'MSD Baseline'!L98+'Model Impacts'!L50</f>
        <v>4865921.4879297009</v>
      </c>
      <c r="M98" s="24">
        <f>'MSD Baseline'!M98+'Model Impacts'!M50</f>
        <v>5011899.132567592</v>
      </c>
      <c r="N98" s="11"/>
      <c r="O98" s="25">
        <f t="shared" si="37"/>
        <v>-2.3017907321026931E-2</v>
      </c>
    </row>
    <row r="99" spans="1:15" ht="18">
      <c r="A99" s="20">
        <v>130</v>
      </c>
      <c r="B99" s="26" t="s">
        <v>70</v>
      </c>
      <c r="C99" s="24">
        <f>'MSD Baseline'!C99+'Model Impacts'!C51</f>
        <v>362708.82</v>
      </c>
      <c r="D99" s="24">
        <f>'MSD Baseline'!D99+'Model Impacts'!D51</f>
        <v>373590.0846</v>
      </c>
      <c r="E99" s="24">
        <f>'MSD Baseline'!E99+'Model Impacts'!E51</f>
        <v>221250.15463800001</v>
      </c>
      <c r="F99" s="24">
        <f>'MSD Baseline'!F99+'Model Impacts'!F51</f>
        <v>227887.65927714005</v>
      </c>
      <c r="G99" s="24">
        <f>'MSD Baseline'!G99+'Model Impacts'!G51</f>
        <v>234724.28905545417</v>
      </c>
      <c r="H99" s="24">
        <f>'MSD Baseline'!H99+'Model Impacts'!H51</f>
        <v>241766.01772711793</v>
      </c>
      <c r="I99" s="24">
        <f>'MSD Baseline'!I99+'Model Impacts'!I51</f>
        <v>249018.99825893147</v>
      </c>
      <c r="J99" s="24">
        <f>'MSD Baseline'!J99+'Model Impacts'!J51</f>
        <v>256489.56820669942</v>
      </c>
      <c r="K99" s="24">
        <f>'MSD Baseline'!K99+'Model Impacts'!K51</f>
        <v>264184.25525290042</v>
      </c>
      <c r="L99" s="24">
        <f>'MSD Baseline'!L99+'Model Impacts'!L51</f>
        <v>272109.78291048738</v>
      </c>
      <c r="M99" s="24">
        <f>'MSD Baseline'!M99+'Model Impacts'!M51</f>
        <v>280273.07639780204</v>
      </c>
      <c r="N99" s="11"/>
      <c r="O99" s="25">
        <f t="shared" si="37"/>
        <v>-2.5454037843404165E-2</v>
      </c>
    </row>
    <row r="100" spans="1:15" ht="18">
      <c r="A100" s="20">
        <v>140</v>
      </c>
      <c r="B100" s="26" t="s">
        <v>71</v>
      </c>
      <c r="C100" s="24">
        <f>'MSD Baseline'!C100+'Model Impacts'!C52</f>
        <v>229527.24</v>
      </c>
      <c r="D100" s="24">
        <f>'MSD Baseline'!D100+'Model Impacts'!D52</f>
        <v>236413.05720000001</v>
      </c>
      <c r="E100" s="24">
        <f>'MSD Baseline'!E100+'Model Impacts'!E52</f>
        <v>243505.44891600002</v>
      </c>
      <c r="F100" s="24">
        <f>'MSD Baseline'!F100+'Model Impacts'!F52</f>
        <v>250810.61238348004</v>
      </c>
      <c r="G100" s="24">
        <f>'MSD Baseline'!G100+'Model Impacts'!G52</f>
        <v>258334.93075498444</v>
      </c>
      <c r="H100" s="24">
        <f>'MSD Baseline'!H100+'Model Impacts'!H52</f>
        <v>266084.97867763398</v>
      </c>
      <c r="I100" s="24">
        <f>'MSD Baseline'!I100+'Model Impacts'!I52</f>
        <v>274067.52803796303</v>
      </c>
      <c r="J100" s="24">
        <f>'MSD Baseline'!J100+'Model Impacts'!J52</f>
        <v>282289.55387910194</v>
      </c>
      <c r="K100" s="24">
        <f>'MSD Baseline'!K100+'Model Impacts'!K52</f>
        <v>290758.24049547501</v>
      </c>
      <c r="L100" s="24">
        <f>'MSD Baseline'!L100+'Model Impacts'!L52</f>
        <v>299480.98771033925</v>
      </c>
      <c r="M100" s="24">
        <f>'MSD Baseline'!M100+'Model Impacts'!M52</f>
        <v>308465.41734164942</v>
      </c>
      <c r="N100" s="11"/>
      <c r="O100" s="25">
        <f t="shared" si="37"/>
        <v>3.0000000000000027E-2</v>
      </c>
    </row>
    <row r="101" spans="1:15" ht="18">
      <c r="A101" s="20">
        <v>150</v>
      </c>
      <c r="B101" s="26" t="s">
        <v>72</v>
      </c>
      <c r="C101" s="24">
        <f>'MSD Baseline'!C101+'Model Impacts'!C53</f>
        <v>608993.84000000008</v>
      </c>
      <c r="D101" s="24">
        <f>'MSD Baseline'!D101+'Model Impacts'!D53</f>
        <v>627263.65520000004</v>
      </c>
      <c r="E101" s="24">
        <f>'MSD Baseline'!E101+'Model Impacts'!E53</f>
        <v>601777.56485600001</v>
      </c>
      <c r="F101" s="24">
        <f>'MSD Baseline'!F101+'Model Impacts'!F53</f>
        <v>619830.89180168009</v>
      </c>
      <c r="G101" s="24">
        <f>'MSD Baseline'!G101+'Model Impacts'!G53</f>
        <v>638425.81855573051</v>
      </c>
      <c r="H101" s="24">
        <f>'MSD Baseline'!H101+'Model Impacts'!H53</f>
        <v>657578.59311240225</v>
      </c>
      <c r="I101" s="24">
        <f>'MSD Baseline'!I101+'Model Impacts'!I53</f>
        <v>677305.95090577425</v>
      </c>
      <c r="J101" s="24">
        <f>'MSD Baseline'!J101+'Model Impacts'!J53</f>
        <v>697625.12943294772</v>
      </c>
      <c r="K101" s="24">
        <f>'MSD Baseline'!K101+'Model Impacts'!K53</f>
        <v>718553.88331593596</v>
      </c>
      <c r="L101" s="24">
        <f>'MSD Baseline'!L101+'Model Impacts'!L53</f>
        <v>740110.49981541419</v>
      </c>
      <c r="M101" s="24">
        <f>'MSD Baseline'!M101+'Model Impacts'!M53</f>
        <v>762313.81480987673</v>
      </c>
      <c r="N101" s="11"/>
      <c r="O101" s="25">
        <f t="shared" si="37"/>
        <v>2.2709026426073864E-2</v>
      </c>
    </row>
    <row r="102" spans="1:15" ht="18">
      <c r="A102" s="20">
        <v>160</v>
      </c>
      <c r="B102" s="26" t="s">
        <v>73</v>
      </c>
      <c r="C102" s="24">
        <f>'MSD Baseline'!C102+'Model Impacts'!C54</f>
        <v>51498.92</v>
      </c>
      <c r="D102" s="24">
        <f>'MSD Baseline'!D102+'Model Impacts'!D54</f>
        <v>53043.887600000002</v>
      </c>
      <c r="E102" s="24">
        <f>'MSD Baseline'!E102+'Model Impacts'!E54</f>
        <v>54635.204228000002</v>
      </c>
      <c r="F102" s="24">
        <f>'MSD Baseline'!F102+'Model Impacts'!F54</f>
        <v>56274.260354840007</v>
      </c>
      <c r="G102" s="24">
        <f>'MSD Baseline'!G102+'Model Impacts'!G54</f>
        <v>57962.488165485207</v>
      </c>
      <c r="H102" s="24">
        <f>'MSD Baseline'!H102+'Model Impacts'!H54</f>
        <v>59701.362810449762</v>
      </c>
      <c r="I102" s="24">
        <f>'MSD Baseline'!I102+'Model Impacts'!I54</f>
        <v>61492.403694763256</v>
      </c>
      <c r="J102" s="24">
        <f>'MSD Baseline'!J102+'Model Impacts'!J54</f>
        <v>63337.175805606152</v>
      </c>
      <c r="K102" s="24">
        <f>'MSD Baseline'!K102+'Model Impacts'!K54</f>
        <v>65237.291079774339</v>
      </c>
      <c r="L102" s="24">
        <f>'MSD Baseline'!L102+'Model Impacts'!L54</f>
        <v>67194.409812167578</v>
      </c>
      <c r="M102" s="24">
        <f>'MSD Baseline'!M102+'Model Impacts'!M54</f>
        <v>69210.242106532605</v>
      </c>
      <c r="N102" s="11"/>
      <c r="O102" s="25">
        <f t="shared" si="37"/>
        <v>3.0000000000000027E-2</v>
      </c>
    </row>
    <row r="103" spans="1:15" ht="18">
      <c r="A103" s="20">
        <v>180</v>
      </c>
      <c r="B103" s="26" t="s">
        <v>74</v>
      </c>
      <c r="C103" s="24">
        <f>'MSD Baseline'!C103+'Model Impacts'!C55</f>
        <v>311035.12</v>
      </c>
      <c r="D103" s="24">
        <f>'MSD Baseline'!D103+'Model Impacts'!D55</f>
        <v>320366.17359999998</v>
      </c>
      <c r="E103" s="24">
        <f>'MSD Baseline'!E103+'Model Impacts'!E55</f>
        <v>294177.56969016948</v>
      </c>
      <c r="F103" s="24">
        <f>'MSD Baseline'!F103+'Model Impacts'!F55</f>
        <v>303002.89678087458</v>
      </c>
      <c r="G103" s="24">
        <f>'MSD Baseline'!G103+'Model Impacts'!G55</f>
        <v>312092.98368430079</v>
      </c>
      <c r="H103" s="24">
        <f>'MSD Baseline'!H103+'Model Impacts'!H55</f>
        <v>282336.59557687026</v>
      </c>
      <c r="I103" s="24">
        <f>'MSD Baseline'!I103+'Model Impacts'!I55</f>
        <v>290806.6934441764</v>
      </c>
      <c r="J103" s="24">
        <f>'MSD Baseline'!J103+'Model Impacts'!J55</f>
        <v>299530.89424750168</v>
      </c>
      <c r="K103" s="24">
        <f>'MSD Baseline'!K103+'Model Impacts'!K55</f>
        <v>308516.82107492676</v>
      </c>
      <c r="L103" s="24">
        <f>'MSD Baseline'!L103+'Model Impacts'!L55</f>
        <v>317772.32570717449</v>
      </c>
      <c r="M103" s="24">
        <f>'MSD Baseline'!M103+'Model Impacts'!M55</f>
        <v>327305.49547838978</v>
      </c>
      <c r="N103" s="11"/>
      <c r="O103" s="25">
        <f t="shared" si="37"/>
        <v>5.1118350590935169E-3</v>
      </c>
    </row>
    <row r="104" spans="1:15" ht="18">
      <c r="A104" s="20">
        <v>190</v>
      </c>
      <c r="B104" s="23" t="s">
        <v>75</v>
      </c>
      <c r="C104" s="24">
        <f>'MSD Baseline'!C104+'Model Impacts'!C56</f>
        <v>707581.6399999999</v>
      </c>
      <c r="D104" s="24">
        <f>'MSD Baseline'!D104+'Model Impacts'!D56</f>
        <v>728809.08920000005</v>
      </c>
      <c r="E104" s="24">
        <f>'MSD Baseline'!E104+'Model Impacts'!E56</f>
        <v>360323.40187599999</v>
      </c>
      <c r="F104" s="24">
        <f>'MSD Baseline'!F104+'Model Impacts'!F56</f>
        <v>371133.10393228004</v>
      </c>
      <c r="G104" s="24">
        <f>'MSD Baseline'!G104+'Model Impacts'!G56</f>
        <v>382267.09705024853</v>
      </c>
      <c r="H104" s="24">
        <f>'MSD Baseline'!H104+'Model Impacts'!H56</f>
        <v>393735.10996175598</v>
      </c>
      <c r="I104" s="24">
        <f>'MSD Baseline'!I104+'Model Impacts'!I56</f>
        <v>405547.16326060862</v>
      </c>
      <c r="J104" s="24">
        <f>'MSD Baseline'!J104+'Model Impacts'!J56</f>
        <v>417713.57815842697</v>
      </c>
      <c r="K104" s="24">
        <f>'MSD Baseline'!K104+'Model Impacts'!K56</f>
        <v>430244.98550317972</v>
      </c>
      <c r="L104" s="24">
        <f>'MSD Baseline'!L104+'Model Impacts'!L56</f>
        <v>443152.33506827516</v>
      </c>
      <c r="M104" s="24">
        <f>'MSD Baseline'!M104+'Model Impacts'!M56</f>
        <v>456446.90512032347</v>
      </c>
      <c r="N104" s="11"/>
      <c r="O104" s="25">
        <f t="shared" si="37"/>
        <v>-4.2891063766460125E-2</v>
      </c>
    </row>
    <row r="105" spans="1:15" ht="18">
      <c r="A105" s="20"/>
      <c r="B105" s="40" t="s">
        <v>76</v>
      </c>
      <c r="C105" s="41">
        <f t="shared" ref="C105:M105" si="38">SUM(C96:C104)</f>
        <v>9459948.9900000002</v>
      </c>
      <c r="D105" s="41">
        <f t="shared" si="38"/>
        <v>9743747.4596999958</v>
      </c>
      <c r="E105" s="41">
        <f t="shared" si="38"/>
        <v>6357881.3368102117</v>
      </c>
      <c r="F105" s="41">
        <f t="shared" si="38"/>
        <v>6548617.7769145183</v>
      </c>
      <c r="G105" s="41">
        <f t="shared" si="38"/>
        <v>6745076.3102219552</v>
      </c>
      <c r="H105" s="41">
        <f t="shared" si="38"/>
        <v>6908309.4219106529</v>
      </c>
      <c r="I105" s="41">
        <f t="shared" si="38"/>
        <v>7115558.7045679744</v>
      </c>
      <c r="J105" s="41">
        <f t="shared" si="38"/>
        <v>7428828.9521189388</v>
      </c>
      <c r="K105" s="41">
        <f t="shared" si="38"/>
        <v>7651693.820682507</v>
      </c>
      <c r="L105" s="41">
        <f t="shared" si="38"/>
        <v>7881244.6353029823</v>
      </c>
      <c r="M105" s="41">
        <f t="shared" si="38"/>
        <v>8117681.9743620716</v>
      </c>
      <c r="N105" s="11"/>
      <c r="O105" s="42">
        <f t="shared" si="37"/>
        <v>-1.518575057670013E-2</v>
      </c>
    </row>
    <row r="106" spans="1:15" ht="18.75">
      <c r="A106" s="20"/>
      <c r="B106" s="46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11"/>
      <c r="O106" s="11"/>
    </row>
    <row r="107" spans="1:15" ht="18">
      <c r="A107" s="20"/>
      <c r="B107" s="21" t="s">
        <v>31</v>
      </c>
      <c r="C107" s="24"/>
      <c r="D107" s="24"/>
      <c r="E107" s="24"/>
      <c r="F107" s="47"/>
      <c r="G107" s="24"/>
      <c r="H107" s="24"/>
      <c r="I107" s="24"/>
      <c r="J107" s="24"/>
      <c r="K107" s="24"/>
      <c r="L107" s="24"/>
      <c r="M107" s="24"/>
      <c r="N107" s="11"/>
      <c r="O107" s="11"/>
    </row>
    <row r="108" spans="1:15" ht="18">
      <c r="A108" s="20">
        <v>230</v>
      </c>
      <c r="B108" s="38" t="s">
        <v>77</v>
      </c>
      <c r="C108" s="24">
        <f>'MSD Baseline'!C108+'Model Impacts'!C60</f>
        <v>3138185.4999999995</v>
      </c>
      <c r="D108" s="24">
        <f>'MSD Baseline'!D108+'Model Impacts'!D60</f>
        <v>3477543.4683669298</v>
      </c>
      <c r="E108" s="24">
        <f>'MSD Baseline'!E108+'Model Impacts'!E60</f>
        <v>2287334.4451672547</v>
      </c>
      <c r="F108" s="24">
        <f>'MSD Baseline'!F108+'Model Impacts'!F60</f>
        <v>2386041.626221335</v>
      </c>
      <c r="G108" s="24">
        <f>'MSD Baseline'!G108+'Model Impacts'!G60</f>
        <v>2477833.5894406084</v>
      </c>
      <c r="H108" s="24">
        <f>'MSD Baseline'!H108+'Model Impacts'!H60</f>
        <v>2546750.4242068012</v>
      </c>
      <c r="I108" s="24">
        <f>'MSD Baseline'!I108+'Model Impacts'!I60</f>
        <v>2636656.0270987414</v>
      </c>
      <c r="J108" s="24">
        <f>'MSD Baseline'!J108+'Model Impacts'!J60</f>
        <v>2767622.6008395795</v>
      </c>
      <c r="K108" s="24">
        <f>'MSD Baseline'!K108+'Model Impacts'!K60</f>
        <v>2865936.2723171245</v>
      </c>
      <c r="L108" s="24">
        <f>'MSD Baseline'!L108+'Model Impacts'!L60</f>
        <v>2967657.9037425662</v>
      </c>
      <c r="M108" s="24">
        <f>'MSD Baseline'!M108+'Model Impacts'!M60</f>
        <v>3072903.4904084485</v>
      </c>
      <c r="N108" s="11"/>
      <c r="O108" s="25">
        <f t="shared" ref="O108:O115" si="39">IFERROR(((M108/C108)^(1/COUNTA($D$14:$M$14)))-1,"―")</f>
        <v>-2.0999809136320602E-3</v>
      </c>
    </row>
    <row r="109" spans="1:15" ht="18">
      <c r="A109" s="20" t="s">
        <v>114</v>
      </c>
      <c r="B109" s="38" t="s">
        <v>78</v>
      </c>
      <c r="C109" s="24">
        <f>'MSD Baseline'!C109+'Model Impacts'!C61</f>
        <v>1570026.7300000007</v>
      </c>
      <c r="D109" s="24">
        <f>'MSD Baseline'!D109+'Model Impacts'!D61</f>
        <v>1632827.7992</v>
      </c>
      <c r="E109" s="24">
        <f>'MSD Baseline'!E109+'Model Impacts'!E61</f>
        <v>1011875.2382238609</v>
      </c>
      <c r="F109" s="24">
        <f>'MSD Baseline'!F109+'Model Impacts'!F61</f>
        <v>1053010.247752816</v>
      </c>
      <c r="G109" s="24">
        <f>'MSD Baseline'!G109+'Model Impacts'!G61</f>
        <v>1095790.6576629281</v>
      </c>
      <c r="H109" s="24">
        <f>'MSD Baseline'!H109+'Model Impacts'!H61</f>
        <v>1125407.3208740717</v>
      </c>
      <c r="I109" s="24">
        <f>'MSD Baseline'!I109+'Model Impacts'!I61</f>
        <v>1171119.6137090339</v>
      </c>
      <c r="J109" s="24">
        <f>'MSD Baseline'!J109+'Model Impacts'!J61</f>
        <v>1235092.6047880272</v>
      </c>
      <c r="K109" s="24">
        <f>'MSD Baseline'!K109+'Model Impacts'!K61</f>
        <v>1285189.9089795481</v>
      </c>
      <c r="L109" s="24">
        <f>'MSD Baseline'!L109+'Model Impacts'!L61</f>
        <v>1337291.1053387299</v>
      </c>
      <c r="M109" s="24">
        <f>'MSD Baseline'!M109+'Model Impacts'!M61</f>
        <v>1391476.3495522793</v>
      </c>
      <c r="N109" s="11"/>
      <c r="O109" s="25">
        <f t="shared" si="39"/>
        <v>-1.2000150855744018E-2</v>
      </c>
    </row>
    <row r="110" spans="1:15" ht="18">
      <c r="A110" s="20">
        <v>220</v>
      </c>
      <c r="B110" s="38" t="s">
        <v>79</v>
      </c>
      <c r="C110" s="24">
        <f>'MSD Baseline'!C110+'Model Impacts'!C62</f>
        <v>716199.38</v>
      </c>
      <c r="D110" s="24">
        <f>'MSD Baseline'!D110+'Model Impacts'!D62</f>
        <v>737685.36139999935</v>
      </c>
      <c r="E110" s="24">
        <f>'MSD Baseline'!E110+'Model Impacts'!E62</f>
        <v>478435.26607316965</v>
      </c>
      <c r="F110" s="24">
        <f>'MSD Baseline'!F110+'Model Impacts'!F62</f>
        <v>492788.32405536465</v>
      </c>
      <c r="G110" s="24">
        <f>'MSD Baseline'!G110+'Model Impacts'!G62</f>
        <v>507571.97377702571</v>
      </c>
      <c r="H110" s="24">
        <f>'MSD Baseline'!H110+'Model Impacts'!H62</f>
        <v>519806.51590256218</v>
      </c>
      <c r="I110" s="24">
        <f>'MSD Baseline'!I110+'Model Impacts'!I62</f>
        <v>535400.71137963922</v>
      </c>
      <c r="J110" s="24">
        <f>'MSD Baseline'!J110+'Model Impacts'!J62</f>
        <v>559097.69943169411</v>
      </c>
      <c r="K110" s="24">
        <f>'MSD Baseline'!K110+'Model Impacts'!K62</f>
        <v>575870.63041464449</v>
      </c>
      <c r="L110" s="24">
        <f>'MSD Baseline'!L110+'Model Impacts'!L62</f>
        <v>593146.74932708417</v>
      </c>
      <c r="M110" s="24">
        <f>'MSD Baseline'!M110+'Model Impacts'!M62</f>
        <v>610941.15180689679</v>
      </c>
      <c r="N110" s="11"/>
      <c r="O110" s="25">
        <f t="shared" si="39"/>
        <v>-1.577012380156706E-2</v>
      </c>
    </row>
    <row r="111" spans="1:15" ht="18">
      <c r="A111" s="20" t="s">
        <v>130</v>
      </c>
      <c r="B111" s="38" t="s">
        <v>131</v>
      </c>
      <c r="C111" s="24">
        <f>'MSD Baseline'!C111+'Model Impacts'!C63</f>
        <v>0</v>
      </c>
      <c r="D111" s="24">
        <f>'MSD Baseline'!D111+'Model Impacts'!D63</f>
        <v>10000.0000000001</v>
      </c>
      <c r="E111" s="24">
        <f>'MSD Baseline'!E111+'Model Impacts'!E63</f>
        <v>6651.7177060587292</v>
      </c>
      <c r="F111" s="24">
        <f>'MSD Baseline'!F111+'Model Impacts'!F63</f>
        <v>6851.2692372404863</v>
      </c>
      <c r="G111" s="24">
        <f>'MSD Baseline'!G111+'Model Impacts'!G63</f>
        <v>7056.8073143577003</v>
      </c>
      <c r="H111" s="24">
        <f>'MSD Baseline'!H111+'Model Impacts'!H63</f>
        <v>7227.8676399574015</v>
      </c>
      <c r="I111" s="24">
        <f>'MSD Baseline'!I111+'Model Impacts'!I63</f>
        <v>7444.7036691561198</v>
      </c>
      <c r="J111" s="24">
        <f>'MSD Baseline'!J111+'Model Impacts'!J63</f>
        <v>7771.7382245631497</v>
      </c>
      <c r="K111" s="24">
        <f>'MSD Baseline'!K111+'Model Impacts'!K63</f>
        <v>8004.8903713000409</v>
      </c>
      <c r="L111" s="24">
        <f>'MSD Baseline'!L111+'Model Impacts'!L63</f>
        <v>8245.0370824390429</v>
      </c>
      <c r="M111" s="24">
        <f>'MSD Baseline'!M111+'Model Impacts'!M63</f>
        <v>8492.3881949122133</v>
      </c>
      <c r="N111" s="11"/>
      <c r="O111" s="25" t="str">
        <f t="shared" si="39"/>
        <v>―</v>
      </c>
    </row>
    <row r="112" spans="1:15" ht="18">
      <c r="A112" s="20" t="s">
        <v>132</v>
      </c>
      <c r="B112" s="38" t="s">
        <v>133</v>
      </c>
      <c r="C112" s="24">
        <f>'MSD Baseline'!C112+'Model Impacts'!C64</f>
        <v>0</v>
      </c>
      <c r="D112" s="24">
        <f>'MSD Baseline'!D112+'Model Impacts'!D64</f>
        <v>0</v>
      </c>
      <c r="E112" s="24">
        <f>'MSD Baseline'!E112+'Model Impacts'!E64</f>
        <v>713726.00005000003</v>
      </c>
      <c r="F112" s="24">
        <f>'MSD Baseline'!F112+'Model Impacts'!F64</f>
        <v>5.0000000000000002E-5</v>
      </c>
      <c r="G112" s="24">
        <f>'MSD Baseline'!G112+'Model Impacts'!G64</f>
        <v>5.0000000000000002E-5</v>
      </c>
      <c r="H112" s="24">
        <f>'MSD Baseline'!H112+'Model Impacts'!H64</f>
        <v>9880.0000500000006</v>
      </c>
      <c r="I112" s="24">
        <f>'MSD Baseline'!I112+'Model Impacts'!I64</f>
        <v>5.0000000000000002E-5</v>
      </c>
      <c r="J112" s="24">
        <f>'MSD Baseline'!J112+'Model Impacts'!J64</f>
        <v>5.0000000000000002E-5</v>
      </c>
      <c r="K112" s="24">
        <f>'MSD Baseline'!K112+'Model Impacts'!K64</f>
        <v>5.0000000000000002E-5</v>
      </c>
      <c r="L112" s="24">
        <f>'MSD Baseline'!L112+'Model Impacts'!L64</f>
        <v>5.0000000000000002E-5</v>
      </c>
      <c r="M112" s="24">
        <f>'MSD Baseline'!M112+'Model Impacts'!M64</f>
        <v>5.0000000000000002E-5</v>
      </c>
      <c r="N112" s="11"/>
      <c r="O112" s="25" t="str">
        <f t="shared" si="39"/>
        <v>―</v>
      </c>
    </row>
    <row r="113" spans="1:15" ht="18">
      <c r="A113" s="20">
        <v>260</v>
      </c>
      <c r="B113" s="38" t="s">
        <v>80</v>
      </c>
      <c r="C113" s="24">
        <f>'MSD Baseline'!C113+'Model Impacts'!C65</f>
        <v>67923.320000000022</v>
      </c>
      <c r="D113" s="24">
        <f>'MSD Baseline'!D113+'Model Impacts'!D65</f>
        <v>69961.0196</v>
      </c>
      <c r="E113" s="24">
        <f>'MSD Baseline'!E113+'Model Impacts'!E65</f>
        <v>72059.850188000011</v>
      </c>
      <c r="F113" s="24">
        <f>'MSD Baseline'!F113+'Model Impacts'!F65</f>
        <v>65458.489842141811</v>
      </c>
      <c r="G113" s="24">
        <f>'MSD Baseline'!G113+'Model Impacts'!G65</f>
        <v>58396.194010362909</v>
      </c>
      <c r="H113" s="24">
        <f>'MSD Baseline'!H113+'Model Impacts'!H65</f>
        <v>50851.247787819382</v>
      </c>
      <c r="I113" s="24">
        <f>'MSD Baseline'!I113+'Model Impacts'!I65</f>
        <v>52279.158791436581</v>
      </c>
      <c r="J113" s="24">
        <f>'MSD Baseline'!J113+'Model Impacts'!J65</f>
        <v>54472.42824839057</v>
      </c>
      <c r="K113" s="24">
        <f>'MSD Baseline'!K113+'Model Impacts'!K65</f>
        <v>56003.02921623685</v>
      </c>
      <c r="L113" s="24">
        <f>'MSD Baseline'!L113+'Model Impacts'!L65</f>
        <v>57683.120092723999</v>
      </c>
      <c r="M113" s="24">
        <f>'MSD Baseline'!M113+'Model Impacts'!M65</f>
        <v>59413.613695505708</v>
      </c>
      <c r="N113" s="11"/>
      <c r="O113" s="25">
        <f t="shared" si="39"/>
        <v>-1.3296414695941672E-2</v>
      </c>
    </row>
    <row r="114" spans="1:15" ht="18">
      <c r="A114" s="20" t="s">
        <v>115</v>
      </c>
      <c r="B114" s="38" t="s">
        <v>81</v>
      </c>
      <c r="C114" s="24">
        <f>'MSD Baseline'!C114+'Model Impacts'!C66</f>
        <v>0</v>
      </c>
      <c r="D114" s="24">
        <f>'MSD Baseline'!D114+'Model Impacts'!D66</f>
        <v>50000.000000000007</v>
      </c>
      <c r="E114" s="24">
        <f>'MSD Baseline'!E114+'Model Impacts'!E66</f>
        <v>27697.183098591551</v>
      </c>
      <c r="F114" s="24">
        <f>'MSD Baseline'!F114+'Model Impacts'!F66</f>
        <v>28666.584507042255</v>
      </c>
      <c r="G114" s="24">
        <f>'MSD Baseline'!G114+'Model Impacts'!G66</f>
        <v>29526.582042253522</v>
      </c>
      <c r="H114" s="24">
        <f>'MSD Baseline'!H114+'Model Impacts'!H66</f>
        <v>30412.379503521122</v>
      </c>
      <c r="I114" s="24">
        <f>'MSD Baseline'!I114+'Model Impacts'!I66</f>
        <v>31111.864232102111</v>
      </c>
      <c r="J114" s="24">
        <f>'MSD Baseline'!J114+'Model Impacts'!J66</f>
        <v>31827.437109440452</v>
      </c>
      <c r="K114" s="24">
        <f>'MSD Baseline'!K114+'Model Impacts'!K66</f>
        <v>32559.468162957579</v>
      </c>
      <c r="L114" s="24">
        <f>'MSD Baseline'!L114+'Model Impacts'!L66</f>
        <v>33308.335930705609</v>
      </c>
      <c r="M114" s="24">
        <f>'MSD Baseline'!M114+'Model Impacts'!M66</f>
        <v>34074.427657111824</v>
      </c>
      <c r="N114" s="11"/>
      <c r="O114" s="25" t="str">
        <f t="shared" si="39"/>
        <v>―</v>
      </c>
    </row>
    <row r="115" spans="1:15" ht="18">
      <c r="A115" s="20"/>
      <c r="B115" s="40" t="s">
        <v>82</v>
      </c>
      <c r="C115" s="41">
        <f t="shared" ref="C115:M115" si="40">SUM(C108:C114)</f>
        <v>5492334.9300000006</v>
      </c>
      <c r="D115" s="41">
        <f t="shared" si="40"/>
        <v>5978017.6485669296</v>
      </c>
      <c r="E115" s="41">
        <f t="shared" si="40"/>
        <v>4597779.7005069358</v>
      </c>
      <c r="F115" s="41">
        <f t="shared" si="40"/>
        <v>4032816.5416659401</v>
      </c>
      <c r="G115" s="41">
        <f t="shared" si="40"/>
        <v>4176175.8042975366</v>
      </c>
      <c r="H115" s="41">
        <f t="shared" si="40"/>
        <v>4290335.7559647327</v>
      </c>
      <c r="I115" s="41">
        <f t="shared" si="40"/>
        <v>4434012.0789301097</v>
      </c>
      <c r="J115" s="41">
        <f t="shared" si="40"/>
        <v>4655884.5086916946</v>
      </c>
      <c r="K115" s="41">
        <f t="shared" si="40"/>
        <v>4823564.1995118111</v>
      </c>
      <c r="L115" s="41">
        <f t="shared" si="40"/>
        <v>4997332.2515642503</v>
      </c>
      <c r="M115" s="41">
        <f t="shared" si="40"/>
        <v>5177301.421365154</v>
      </c>
      <c r="N115" s="11"/>
      <c r="O115" s="42">
        <f t="shared" si="39"/>
        <v>-5.8895394360031217E-3</v>
      </c>
    </row>
    <row r="116" spans="1:15" ht="18">
      <c r="A116" s="20"/>
      <c r="B116" s="38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11"/>
      <c r="O116" s="11"/>
    </row>
    <row r="117" spans="1:15" ht="18">
      <c r="A117" s="20"/>
      <c r="B117" s="40" t="s">
        <v>83</v>
      </c>
      <c r="C117" s="41">
        <f t="shared" ref="C117:M117" si="41">SUM(C105,C115)</f>
        <v>14952283.920000002</v>
      </c>
      <c r="D117" s="41">
        <f t="shared" si="41"/>
        <v>15721765.108266925</v>
      </c>
      <c r="E117" s="41">
        <f t="shared" si="41"/>
        <v>10955661.037317147</v>
      </c>
      <c r="F117" s="41">
        <f t="shared" si="41"/>
        <v>10581434.318580458</v>
      </c>
      <c r="G117" s="41">
        <f t="shared" si="41"/>
        <v>10921252.114519492</v>
      </c>
      <c r="H117" s="41">
        <f t="shared" si="41"/>
        <v>11198645.177875385</v>
      </c>
      <c r="I117" s="41">
        <f t="shared" si="41"/>
        <v>11549570.783498084</v>
      </c>
      <c r="J117" s="41">
        <f t="shared" si="41"/>
        <v>12084713.460810633</v>
      </c>
      <c r="K117" s="41">
        <f t="shared" si="41"/>
        <v>12475258.020194318</v>
      </c>
      <c r="L117" s="41">
        <f t="shared" si="41"/>
        <v>12878576.886867233</v>
      </c>
      <c r="M117" s="41">
        <f t="shared" si="41"/>
        <v>13294983.395727225</v>
      </c>
      <c r="N117" s="11"/>
      <c r="O117" s="42">
        <f t="shared" ref="O117" si="42">IFERROR(((M117/C117)^(1/COUNTA($D$14:$M$14)))-1,"―")</f>
        <v>-1.1678993159202178E-2</v>
      </c>
    </row>
    <row r="118" spans="1:15" ht="18">
      <c r="A118" s="20"/>
      <c r="B118" s="11"/>
      <c r="C118" s="11"/>
      <c r="D118" s="11"/>
      <c r="E118" s="11"/>
      <c r="F118" s="11"/>
      <c r="G118" s="11"/>
      <c r="H118" s="43"/>
      <c r="I118" s="43"/>
      <c r="J118" s="43"/>
      <c r="K118" s="43"/>
      <c r="L118" s="43"/>
      <c r="M118" s="43"/>
      <c r="N118" s="11"/>
      <c r="O118" s="11"/>
    </row>
    <row r="119" spans="1:15" ht="18">
      <c r="A119" s="20"/>
      <c r="B119" s="48" t="s">
        <v>43</v>
      </c>
      <c r="C119" s="11"/>
      <c r="D119" s="11"/>
      <c r="E119" s="11"/>
      <c r="F119" s="11"/>
      <c r="G119" s="43"/>
      <c r="H119" s="11"/>
      <c r="I119" s="11"/>
      <c r="J119" s="11"/>
      <c r="K119" s="11"/>
      <c r="L119" s="11"/>
      <c r="M119" s="11"/>
      <c r="N119" s="11"/>
      <c r="O119" s="11"/>
    </row>
    <row r="120" spans="1:15" ht="18">
      <c r="A120" s="20">
        <v>560</v>
      </c>
      <c r="B120" s="38" t="s">
        <v>84</v>
      </c>
      <c r="C120" s="24">
        <f>'MSD Baseline'!C120+'Model Impacts'!C72</f>
        <v>143200</v>
      </c>
      <c r="D120" s="24">
        <f>'MSD Baseline'!D120+'Model Impacts'!D72</f>
        <v>148212</v>
      </c>
      <c r="E120" s="24">
        <f>'MSD Baseline'!E120+'Model Impacts'!E72</f>
        <v>153399.41999999998</v>
      </c>
      <c r="F120" s="24">
        <f>'MSD Baseline'!F120+'Model Impacts'!F72</f>
        <v>158768.39969999998</v>
      </c>
      <c r="G120" s="24">
        <f>'MSD Baseline'!G120+'Model Impacts'!G72</f>
        <v>163531.45169099999</v>
      </c>
      <c r="H120" s="24">
        <f>'MSD Baseline'!H120+'Model Impacts'!H72</f>
        <v>168437.39524173</v>
      </c>
      <c r="I120" s="24">
        <f>'MSD Baseline'!I120+'Model Impacts'!I72</f>
        <v>172311.45533228977</v>
      </c>
      <c r="J120" s="24">
        <f>'MSD Baseline'!J120+'Model Impacts'!J72</f>
        <v>176274.61880493243</v>
      </c>
      <c r="K120" s="24">
        <f>'MSD Baseline'!K120+'Model Impacts'!K72</f>
        <v>180328.93503744586</v>
      </c>
      <c r="L120" s="24">
        <f>'MSD Baseline'!L120+'Model Impacts'!L72</f>
        <v>184476.50054330711</v>
      </c>
      <c r="M120" s="24">
        <f>'MSD Baseline'!M120+'Model Impacts'!M72</f>
        <v>188719.46005580315</v>
      </c>
      <c r="N120" s="11"/>
      <c r="O120" s="25">
        <f t="shared" ref="O120:O125" si="43">IFERROR(((M120/C120)^(1/COUNTA($D$14:$M$14)))-1,"―")</f>
        <v>2.7986394422943484E-2</v>
      </c>
    </row>
    <row r="121" spans="1:15" ht="18">
      <c r="A121" s="20" t="s">
        <v>126</v>
      </c>
      <c r="B121" s="38" t="s">
        <v>85</v>
      </c>
      <c r="C121" s="24">
        <f>'MSD Baseline'!C121+'Model Impacts'!C73</f>
        <v>560170</v>
      </c>
      <c r="D121" s="24">
        <f>'MSD Baseline'!D121+'Model Impacts'!D73</f>
        <v>579775.94999999995</v>
      </c>
      <c r="E121" s="24">
        <f>'MSD Baseline'!E121+'Model Impacts'!E73</f>
        <v>600068.10824999993</v>
      </c>
      <c r="F121" s="24">
        <f>'MSD Baseline'!F121+'Model Impacts'!F73</f>
        <v>621070.49203874986</v>
      </c>
      <c r="G121" s="24">
        <f>'MSD Baseline'!G121+'Model Impacts'!G73</f>
        <v>639702.60679991241</v>
      </c>
      <c r="H121" s="24">
        <f>'MSD Baseline'!H121+'Model Impacts'!H73</f>
        <v>658893.68500390986</v>
      </c>
      <c r="I121" s="24">
        <f>'MSD Baseline'!I121+'Model Impacts'!I73</f>
        <v>674048.23975899979</v>
      </c>
      <c r="J121" s="24">
        <f>'MSD Baseline'!J121+'Model Impacts'!J73</f>
        <v>689551.34927345673</v>
      </c>
      <c r="K121" s="24">
        <f>'MSD Baseline'!K121+'Model Impacts'!K73</f>
        <v>705411.03030674614</v>
      </c>
      <c r="L121" s="24">
        <f>'MSD Baseline'!L121+'Model Impacts'!L73</f>
        <v>721635.48400380125</v>
      </c>
      <c r="M121" s="24">
        <f>'MSD Baseline'!M121+'Model Impacts'!M73</f>
        <v>738233.10013588867</v>
      </c>
      <c r="N121" s="11"/>
      <c r="O121" s="25">
        <f t="shared" si="43"/>
        <v>2.7986394422943484E-2</v>
      </c>
    </row>
    <row r="122" spans="1:15" ht="18">
      <c r="A122" s="20" t="s">
        <v>127</v>
      </c>
      <c r="B122" s="38" t="s">
        <v>128</v>
      </c>
      <c r="C122" s="24">
        <f>'MSD Baseline'!C122+'Model Impacts'!C74</f>
        <v>0</v>
      </c>
      <c r="D122" s="24">
        <f>'MSD Baseline'!D122+'Model Impacts'!D74</f>
        <v>0</v>
      </c>
      <c r="E122" s="24">
        <f>'MSD Baseline'!E122+'Model Impacts'!E74</f>
        <v>5780972.7922002971</v>
      </c>
      <c r="F122" s="24">
        <f>'MSD Baseline'!F122+'Model Impacts'!F74</f>
        <v>5912888.04339753</v>
      </c>
      <c r="G122" s="24">
        <f>'MSD Baseline'!G122+'Model Impacts'!G74</f>
        <v>6130180.5077670282</v>
      </c>
      <c r="H122" s="24">
        <f>'MSD Baseline'!H122+'Model Impacts'!H74</f>
        <v>6354380.8044709414</v>
      </c>
      <c r="I122" s="24">
        <f>'MSD Baseline'!I122+'Model Impacts'!I74</f>
        <v>6588744.0489217099</v>
      </c>
      <c r="J122" s="24">
        <f>'MSD Baseline'!J122+'Model Impacts'!J74</f>
        <v>6512770.7092723427</v>
      </c>
      <c r="K122" s="24">
        <f>'MSD Baseline'!K122+'Model Impacts'!K74</f>
        <v>6731452.974943338</v>
      </c>
      <c r="L122" s="24">
        <f>'MSD Baseline'!L122+'Model Impacts'!L74</f>
        <v>6930493.0245803958</v>
      </c>
      <c r="M122" s="24">
        <f>'MSD Baseline'!M122+'Model Impacts'!M74</f>
        <v>7135598.1516635986</v>
      </c>
      <c r="N122" s="11"/>
      <c r="O122" s="25" t="str">
        <f t="shared" si="43"/>
        <v>―</v>
      </c>
    </row>
    <row r="123" spans="1:15" ht="18">
      <c r="A123" s="20">
        <v>562</v>
      </c>
      <c r="B123" s="38" t="s">
        <v>32</v>
      </c>
      <c r="C123" s="24">
        <f>'MSD Baseline'!C123+'Model Impacts'!C75</f>
        <v>904000</v>
      </c>
      <c r="D123" s="24">
        <f>'MSD Baseline'!D123+'Model Impacts'!D75</f>
        <v>1308471.3470332194</v>
      </c>
      <c r="E123" s="24">
        <f>'MSD Baseline'!E123+'Model Impacts'!E75</f>
        <v>1388723.1197650845</v>
      </c>
      <c r="F123" s="24">
        <f>'MSD Baseline'!F123+'Model Impacts'!F75</f>
        <v>1415310.5050377261</v>
      </c>
      <c r="G123" s="24">
        <f>'MSD Baseline'!G123+'Model Impacts'!G75</f>
        <v>1260432.0828124883</v>
      </c>
      <c r="H123" s="24">
        <f>'MSD Baseline'!H123+'Model Impacts'!H75</f>
        <v>1147942.9292411623</v>
      </c>
      <c r="I123" s="24">
        <f>'MSD Baseline'!I123+'Model Impacts'!I75</f>
        <v>1027678.4405108723</v>
      </c>
      <c r="J123" s="24">
        <f>'MSD Baseline'!J123+'Model Impacts'!J75</f>
        <v>904786.31945429288</v>
      </c>
      <c r="K123" s="24">
        <f>'MSD Baseline'!K123+'Model Impacts'!K75</f>
        <v>881088.13231841323</v>
      </c>
      <c r="L123" s="24">
        <f>'MSD Baseline'!L123+'Model Impacts'!L75</f>
        <v>868543.47613030672</v>
      </c>
      <c r="M123" s="24">
        <f>'MSD Baseline'!M123+'Model Impacts'!M75</f>
        <v>853911.62733207375</v>
      </c>
      <c r="N123" s="11"/>
      <c r="O123" s="25">
        <f t="shared" si="43"/>
        <v>-5.6839501655091551E-3</v>
      </c>
    </row>
    <row r="124" spans="1:15" ht="18">
      <c r="A124" s="20">
        <v>564</v>
      </c>
      <c r="B124" s="38" t="s">
        <v>134</v>
      </c>
      <c r="C124" s="24">
        <f>'MSD Baseline'!C124+'Model Impacts'!C76</f>
        <v>741206</v>
      </c>
      <c r="D124" s="24">
        <f>'MSD Baseline'!D124+'Model Impacts'!D76</f>
        <v>798077.01</v>
      </c>
      <c r="E124" s="24">
        <f>'MSD Baseline'!E124+'Model Impacts'!E76</f>
        <v>829626.99734999985</v>
      </c>
      <c r="F124" s="24">
        <f>'MSD Baseline'!F124+'Model Impacts'!F76</f>
        <v>857452.64125724987</v>
      </c>
      <c r="G124" s="24">
        <f>'MSD Baseline'!G124+'Model Impacts'!G76</f>
        <v>882107.34149496735</v>
      </c>
      <c r="H124" s="24">
        <f>'MSD Baseline'!H124+'Model Impacts'!H76</f>
        <v>907467.00123981643</v>
      </c>
      <c r="I124" s="24">
        <f>'MSD Baseline'!I124+'Model Impacts'!I76</f>
        <v>927557.01201833214</v>
      </c>
      <c r="J124" s="24">
        <f>'MSD Baseline'!J124+'Model Impacts'!J76</f>
        <v>948068.32364475366</v>
      </c>
      <c r="K124" s="24">
        <f>'MSD Baseline'!K124+'Model Impacts'!K76</f>
        <v>969011.54373858287</v>
      </c>
      <c r="L124" s="24">
        <f>'MSD Baseline'!L124+'Model Impacts'!L76</f>
        <v>990608.57389457023</v>
      </c>
      <c r="M124" s="24">
        <f>'MSD Baseline'!M124+'Model Impacts'!M76</f>
        <v>1012543.9652941453</v>
      </c>
      <c r="N124" s="11"/>
      <c r="O124" s="25">
        <f t="shared" si="43"/>
        <v>3.1685902942272026E-2</v>
      </c>
    </row>
    <row r="125" spans="1:15" ht="18">
      <c r="A125" s="20"/>
      <c r="B125" s="40" t="s">
        <v>86</v>
      </c>
      <c r="C125" s="41">
        <f t="shared" ref="C125:M125" si="44">SUM(C120:C124)</f>
        <v>2348576</v>
      </c>
      <c r="D125" s="41">
        <f t="shared" si="44"/>
        <v>2834536.3070332194</v>
      </c>
      <c r="E125" s="41">
        <f t="shared" si="44"/>
        <v>8752790.4375653807</v>
      </c>
      <c r="F125" s="41">
        <f t="shared" si="44"/>
        <v>8965490.0814312566</v>
      </c>
      <c r="G125" s="41">
        <f t="shared" si="44"/>
        <v>9075953.9905653968</v>
      </c>
      <c r="H125" s="41">
        <f t="shared" si="44"/>
        <v>9237121.8151975591</v>
      </c>
      <c r="I125" s="41">
        <f t="shared" si="44"/>
        <v>9390339.1965422034</v>
      </c>
      <c r="J125" s="41">
        <f t="shared" si="44"/>
        <v>9231451.3204497788</v>
      </c>
      <c r="K125" s="41">
        <f t="shared" si="44"/>
        <v>9467292.6163445264</v>
      </c>
      <c r="L125" s="41">
        <f t="shared" si="44"/>
        <v>9695757.0591523815</v>
      </c>
      <c r="M125" s="41">
        <f t="shared" si="44"/>
        <v>9929006.3044815101</v>
      </c>
      <c r="N125" s="11"/>
      <c r="O125" s="42">
        <f t="shared" si="43"/>
        <v>0.15507482057756294</v>
      </c>
    </row>
    <row r="126" spans="1:15" ht="18">
      <c r="A126" s="20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8">
      <c r="A127" s="20"/>
      <c r="B127" s="18" t="s">
        <v>87</v>
      </c>
      <c r="C127" s="11"/>
      <c r="D127" s="11"/>
      <c r="E127" s="11"/>
      <c r="F127" s="11"/>
      <c r="G127" s="43"/>
      <c r="H127" s="11"/>
      <c r="I127" s="11"/>
      <c r="J127" s="11"/>
      <c r="K127" s="11"/>
      <c r="L127" s="11"/>
      <c r="M127" s="11"/>
      <c r="N127" s="11"/>
      <c r="O127" s="11"/>
    </row>
    <row r="128" spans="1:15" ht="18">
      <c r="A128" s="20">
        <v>322</v>
      </c>
      <c r="B128" s="38" t="s">
        <v>88</v>
      </c>
      <c r="C128" s="24">
        <f>'MSD Baseline'!C128+'Model Impacts'!C80</f>
        <v>2363251</v>
      </c>
      <c r="D128" s="24">
        <f>'MSD Baseline'!D128+'Model Impacts'!D80</f>
        <v>2445964.7849999997</v>
      </c>
      <c r="E128" s="24">
        <f>'MSD Baseline'!E128+'Model Impacts'!E80</f>
        <v>2531573.5524749993</v>
      </c>
      <c r="F128" s="24">
        <f>'MSD Baseline'!F128+'Model Impacts'!F80</f>
        <v>2620178.626811624</v>
      </c>
      <c r="G128" s="24">
        <f>'MSD Baseline'!G128+'Model Impacts'!G80</f>
        <v>2698783.9856159734</v>
      </c>
      <c r="H128" s="24">
        <f>'MSD Baseline'!H128+'Model Impacts'!H80</f>
        <v>2779747.5051844525</v>
      </c>
      <c r="I128" s="24">
        <f>'MSD Baseline'!I128+'Model Impacts'!I80</f>
        <v>2843681.6978036943</v>
      </c>
      <c r="J128" s="24">
        <f>'MSD Baseline'!J128+'Model Impacts'!J80</f>
        <v>2909086.3768531792</v>
      </c>
      <c r="K128" s="24">
        <f>'MSD Baseline'!K128+'Model Impacts'!K80</f>
        <v>2975995.3635208025</v>
      </c>
      <c r="L128" s="24">
        <f>'MSD Baseline'!L128+'Model Impacts'!L80</f>
        <v>3044443.2568817805</v>
      </c>
      <c r="M128" s="24">
        <f>'MSD Baseline'!M128+'Model Impacts'!M80</f>
        <v>3114465.4517900604</v>
      </c>
      <c r="N128" s="11"/>
      <c r="O128" s="25">
        <f t="shared" ref="O128:O144" si="45">IFERROR(((M128/C128)^(1/COUNTA($D$14:$M$14)))-1,"―")</f>
        <v>2.7986394422943484E-2</v>
      </c>
    </row>
    <row r="129" spans="1:15" ht="18">
      <c r="A129" s="20" t="s">
        <v>116</v>
      </c>
      <c r="B129" s="38" t="s">
        <v>89</v>
      </c>
      <c r="C129" s="24">
        <f>'MSD Baseline'!C129+'Model Impacts'!C81</f>
        <v>796042</v>
      </c>
      <c r="D129" s="24">
        <f>'MSD Baseline'!D129+'Model Impacts'!D81</f>
        <v>823903.47</v>
      </c>
      <c r="E129" s="24">
        <f>'MSD Baseline'!E129+'Model Impacts'!E81</f>
        <v>730084.82894999988</v>
      </c>
      <c r="F129" s="24">
        <f>'MSD Baseline'!F129+'Model Impacts'!F81</f>
        <v>755637.79796324973</v>
      </c>
      <c r="G129" s="24">
        <f>'MSD Baseline'!G129+'Model Impacts'!G81</f>
        <v>778306.93190214748</v>
      </c>
      <c r="H129" s="24">
        <f>'MSD Baseline'!H129+'Model Impacts'!H81</f>
        <v>801656.13985921186</v>
      </c>
      <c r="I129" s="24">
        <f>'MSD Baseline'!I129+'Model Impacts'!I81</f>
        <v>820094.23107597372</v>
      </c>
      <c r="J129" s="24">
        <f>'MSD Baseline'!J129+'Model Impacts'!J81</f>
        <v>838956.39839072083</v>
      </c>
      <c r="K129" s="24">
        <f>'MSD Baseline'!K129+'Model Impacts'!K81</f>
        <v>858252.39555370738</v>
      </c>
      <c r="L129" s="24">
        <f>'MSD Baseline'!L129+'Model Impacts'!L81</f>
        <v>877992.20065144286</v>
      </c>
      <c r="M129" s="24">
        <f>'MSD Baseline'!M129+'Model Impacts'!M81</f>
        <v>898186.02126642573</v>
      </c>
      <c r="N129" s="11"/>
      <c r="O129" s="25">
        <f t="shared" si="45"/>
        <v>1.2145691990489871E-2</v>
      </c>
    </row>
    <row r="130" spans="1:15" ht="18">
      <c r="A130" s="20">
        <v>430</v>
      </c>
      <c r="B130" s="38" t="s">
        <v>90</v>
      </c>
      <c r="C130" s="24">
        <f>'MSD Baseline'!C130+'Model Impacts'!C82</f>
        <v>81700</v>
      </c>
      <c r="D130" s="24">
        <f>'MSD Baseline'!D130+'Model Impacts'!D82</f>
        <v>84559.5</v>
      </c>
      <c r="E130" s="24">
        <f>'MSD Baseline'!E130+'Model Impacts'!E82</f>
        <v>36234.185624999998</v>
      </c>
      <c r="F130" s="24">
        <f>'MSD Baseline'!F130+'Model Impacts'!F82</f>
        <v>37502.382121874987</v>
      </c>
      <c r="G130" s="24">
        <f>'MSD Baseline'!G130+'Model Impacts'!G82</f>
        <v>38627.453585531257</v>
      </c>
      <c r="H130" s="24">
        <f>'MSD Baseline'!H130+'Model Impacts'!H82</f>
        <v>39786.277193097201</v>
      </c>
      <c r="I130" s="24">
        <f>'MSD Baseline'!I130+'Model Impacts'!I82</f>
        <v>40701.361568538414</v>
      </c>
      <c r="J130" s="24">
        <f>'MSD Baseline'!J130+'Model Impacts'!J82</f>
        <v>41637.492884614818</v>
      </c>
      <c r="K130" s="24">
        <f>'MSD Baseline'!K130+'Model Impacts'!K82</f>
        <v>42595.155220960944</v>
      </c>
      <c r="L130" s="24">
        <f>'MSD Baseline'!L130+'Model Impacts'!L82</f>
        <v>43574.843791043029</v>
      </c>
      <c r="M130" s="24">
        <f>'MSD Baseline'!M130+'Model Impacts'!M82</f>
        <v>44577.065198237033</v>
      </c>
      <c r="N130" s="11"/>
      <c r="O130" s="25">
        <f t="shared" si="45"/>
        <v>-5.8784779452880742E-2</v>
      </c>
    </row>
    <row r="131" spans="1:15" ht="18">
      <c r="A131" s="20">
        <v>440</v>
      </c>
      <c r="B131" s="38" t="s">
        <v>42</v>
      </c>
      <c r="C131" s="24">
        <f>'MSD Baseline'!C131+'Model Impacts'!C83</f>
        <v>11000</v>
      </c>
      <c r="D131" s="24">
        <f>'MSD Baseline'!D131+'Model Impacts'!D83</f>
        <v>11385</v>
      </c>
      <c r="E131" s="24">
        <f>'MSD Baseline'!E131+'Model Impacts'!E83</f>
        <v>11783.474999999999</v>
      </c>
      <c r="F131" s="24">
        <f>'MSD Baseline'!F131+'Model Impacts'!F83</f>
        <v>12195.896624999998</v>
      </c>
      <c r="G131" s="24">
        <f>'MSD Baseline'!G131+'Model Impacts'!G83</f>
        <v>12561.773523749998</v>
      </c>
      <c r="H131" s="24">
        <f>'MSD Baseline'!H131+'Model Impacts'!H83</f>
        <v>12938.626729462499</v>
      </c>
      <c r="I131" s="24">
        <f>'MSD Baseline'!I131+'Model Impacts'!I83</f>
        <v>13236.215144240135</v>
      </c>
      <c r="J131" s="24">
        <f>'MSD Baseline'!J131+'Model Impacts'!J83</f>
        <v>13540.648092557658</v>
      </c>
      <c r="K131" s="24">
        <f>'MSD Baseline'!K131+'Model Impacts'!K83</f>
        <v>13852.082998686483</v>
      </c>
      <c r="L131" s="24">
        <f>'MSD Baseline'!L131+'Model Impacts'!L83</f>
        <v>14170.680907656271</v>
      </c>
      <c r="M131" s="24">
        <f>'MSD Baseline'!M131+'Model Impacts'!M83</f>
        <v>14496.606568532363</v>
      </c>
      <c r="N131" s="11"/>
      <c r="O131" s="25">
        <f t="shared" si="45"/>
        <v>2.7986394422943484E-2</v>
      </c>
    </row>
    <row r="132" spans="1:15" ht="18">
      <c r="A132" s="20" t="s">
        <v>117</v>
      </c>
      <c r="B132" s="38" t="s">
        <v>91</v>
      </c>
      <c r="C132" s="24">
        <f>'MSD Baseline'!C132+'Model Impacts'!C84</f>
        <v>191000</v>
      </c>
      <c r="D132" s="24">
        <f>'MSD Baseline'!D132+'Model Impacts'!D84</f>
        <v>197684.99999999997</v>
      </c>
      <c r="E132" s="24">
        <f>'MSD Baseline'!E132+'Model Impacts'!E84</f>
        <v>204603.97499999998</v>
      </c>
      <c r="F132" s="24">
        <f>'MSD Baseline'!F132+'Model Impacts'!F84</f>
        <v>211765.11412499993</v>
      </c>
      <c r="G132" s="24">
        <f>'MSD Baseline'!G132+'Model Impacts'!G84</f>
        <v>218118.06754874994</v>
      </c>
      <c r="H132" s="24">
        <f>'MSD Baseline'!H132+'Model Impacts'!H84</f>
        <v>209605.75301729245</v>
      </c>
      <c r="I132" s="24">
        <f>'MSD Baseline'!I132+'Model Impacts'!I84</f>
        <v>214426.68533669016</v>
      </c>
      <c r="J132" s="24">
        <f>'MSD Baseline'!J132+'Model Impacts'!J84</f>
        <v>219358.499099434</v>
      </c>
      <c r="K132" s="24">
        <f>'MSD Baseline'!K132+'Model Impacts'!K84</f>
        <v>224403.74457872091</v>
      </c>
      <c r="L132" s="24">
        <f>'MSD Baseline'!L132+'Model Impacts'!L84</f>
        <v>229565.03070403152</v>
      </c>
      <c r="M132" s="24">
        <f>'MSD Baseline'!M132+'Model Impacts'!M84</f>
        <v>234845.02641022421</v>
      </c>
      <c r="N132" s="11"/>
      <c r="O132" s="25">
        <f t="shared" si="45"/>
        <v>2.0880245219159432E-2</v>
      </c>
    </row>
    <row r="133" spans="1:15" ht="18">
      <c r="A133" s="20">
        <v>510</v>
      </c>
      <c r="B133" s="38" t="s">
        <v>33</v>
      </c>
      <c r="C133" s="24">
        <f>'MSD Baseline'!C133+'Model Impacts'!C85</f>
        <v>102000</v>
      </c>
      <c r="D133" s="24">
        <f>'MSD Baseline'!D133+'Model Impacts'!D85</f>
        <v>105570</v>
      </c>
      <c r="E133" s="24">
        <f>'MSD Baseline'!E133+'Model Impacts'!E85</f>
        <v>39635.324999999997</v>
      </c>
      <c r="F133" s="24">
        <f>'MSD Baseline'!F133+'Model Impacts'!F85</f>
        <v>41022.56137499999</v>
      </c>
      <c r="G133" s="24">
        <f>'MSD Baseline'!G133+'Model Impacts'!G85</f>
        <v>42253.238216249985</v>
      </c>
      <c r="H133" s="24">
        <f>'MSD Baseline'!H133+'Model Impacts'!H85</f>
        <v>43520.835362737489</v>
      </c>
      <c r="I133" s="24">
        <f>'MSD Baseline'!I133+'Model Impacts'!I85</f>
        <v>44521.814576080447</v>
      </c>
      <c r="J133" s="24">
        <f>'MSD Baseline'!J133+'Model Impacts'!J85</f>
        <v>45545.816311330302</v>
      </c>
      <c r="K133" s="24">
        <f>'MSD Baseline'!K133+'Model Impacts'!K85</f>
        <v>46593.37008649089</v>
      </c>
      <c r="L133" s="24">
        <f>'MSD Baseline'!L133+'Model Impacts'!L85</f>
        <v>47665.01759848019</v>
      </c>
      <c r="M133" s="24">
        <f>'MSD Baseline'!M133+'Model Impacts'!M85</f>
        <v>48761.313003245232</v>
      </c>
      <c r="N133" s="11"/>
      <c r="O133" s="25">
        <f t="shared" si="45"/>
        <v>-7.1145858221704716E-2</v>
      </c>
    </row>
    <row r="134" spans="1:15" ht="18">
      <c r="A134" s="20">
        <v>516</v>
      </c>
      <c r="B134" s="38" t="s">
        <v>92</v>
      </c>
      <c r="C134" s="24">
        <f>'MSD Baseline'!C134+'Model Impacts'!C86</f>
        <v>580000</v>
      </c>
      <c r="D134" s="24">
        <f>'MSD Baseline'!D134+'Model Impacts'!D86</f>
        <v>600300</v>
      </c>
      <c r="E134" s="24">
        <f>'MSD Baseline'!E134+'Model Impacts'!E86</f>
        <v>621310.5</v>
      </c>
      <c r="F134" s="24">
        <f>'MSD Baseline'!F134+'Model Impacts'!F86</f>
        <v>643056.36749999993</v>
      </c>
      <c r="G134" s="24">
        <f>'MSD Baseline'!G134+'Model Impacts'!G86</f>
        <v>662348.058525</v>
      </c>
      <c r="H134" s="24">
        <f>'MSD Baseline'!H134+'Model Impacts'!H86</f>
        <v>682218.50028074998</v>
      </c>
      <c r="I134" s="24">
        <f>'MSD Baseline'!I134+'Model Impacts'!I86</f>
        <v>697909.52578720718</v>
      </c>
      <c r="J134" s="24">
        <f>'MSD Baseline'!J134+'Model Impacts'!J86</f>
        <v>713961.44488031289</v>
      </c>
      <c r="K134" s="24">
        <f>'MSD Baseline'!K134+'Model Impacts'!K86</f>
        <v>730382.55811256007</v>
      </c>
      <c r="L134" s="24">
        <f>'MSD Baseline'!L134+'Model Impacts'!L86</f>
        <v>747181.35694914893</v>
      </c>
      <c r="M134" s="24">
        <f>'MSD Baseline'!M134+'Model Impacts'!M86</f>
        <v>764366.52815897926</v>
      </c>
      <c r="N134" s="11"/>
      <c r="O134" s="25">
        <f t="shared" si="45"/>
        <v>2.7986394422943484E-2</v>
      </c>
    </row>
    <row r="135" spans="1:15" ht="18">
      <c r="A135" s="20">
        <v>520</v>
      </c>
      <c r="B135" s="38" t="s">
        <v>93</v>
      </c>
      <c r="C135" s="24">
        <f>'MSD Baseline'!C135+'Model Impacts'!C87</f>
        <v>98000</v>
      </c>
      <c r="D135" s="24">
        <f>'MSD Baseline'!D135+'Model Impacts'!D87</f>
        <v>101430</v>
      </c>
      <c r="E135" s="24">
        <f>'MSD Baseline'!E135+'Model Impacts'!E87</f>
        <v>104980.04999999999</v>
      </c>
      <c r="F135" s="24">
        <f>'MSD Baseline'!F135+'Model Impacts'!F87</f>
        <v>108654.35174999999</v>
      </c>
      <c r="G135" s="24">
        <f>'MSD Baseline'!G135+'Model Impacts'!G87</f>
        <v>111913.98230249999</v>
      </c>
      <c r="H135" s="24">
        <f>'MSD Baseline'!H135+'Model Impacts'!H87</f>
        <v>115271.40177157499</v>
      </c>
      <c r="I135" s="24">
        <f>'MSD Baseline'!I135+'Model Impacts'!I87</f>
        <v>117922.64401232121</v>
      </c>
      <c r="J135" s="24">
        <f>'MSD Baseline'!J135+'Model Impacts'!J87</f>
        <v>120634.86482460459</v>
      </c>
      <c r="K135" s="24">
        <f>'MSD Baseline'!K135+'Model Impacts'!K87</f>
        <v>123409.46671557048</v>
      </c>
      <c r="L135" s="24">
        <f>'MSD Baseline'!L135+'Model Impacts'!L87</f>
        <v>126247.88445002858</v>
      </c>
      <c r="M135" s="24">
        <f>'MSD Baseline'!M135+'Model Impacts'!M87</f>
        <v>129151.58579237922</v>
      </c>
      <c r="N135" s="11"/>
      <c r="O135" s="25">
        <f t="shared" si="45"/>
        <v>2.7986394422943484E-2</v>
      </c>
    </row>
    <row r="136" spans="1:15" ht="18">
      <c r="A136" s="20">
        <v>530</v>
      </c>
      <c r="B136" s="38" t="s">
        <v>137</v>
      </c>
      <c r="C136" s="24">
        <f>'MSD Baseline'!C136+'Model Impacts'!C88</f>
        <v>22600</v>
      </c>
      <c r="D136" s="24">
        <f>'MSD Baseline'!D136+'Model Impacts'!D88</f>
        <v>23391</v>
      </c>
      <c r="E136" s="24">
        <f>'MSD Baseline'!E136+'Model Impacts'!E88</f>
        <v>24209.684999999998</v>
      </c>
      <c r="F136" s="24">
        <f>'MSD Baseline'!F136+'Model Impacts'!F88</f>
        <v>25057.023974999996</v>
      </c>
      <c r="G136" s="24">
        <f>'MSD Baseline'!G136+'Model Impacts'!G88</f>
        <v>25808.734694250001</v>
      </c>
      <c r="H136" s="24">
        <f>'MSD Baseline'!H136+'Model Impacts'!H88</f>
        <v>26582.9967350775</v>
      </c>
      <c r="I136" s="24">
        <f>'MSD Baseline'!I136+'Model Impacts'!I88</f>
        <v>27194.405659984281</v>
      </c>
      <c r="J136" s="24">
        <f>'MSD Baseline'!J136+'Model Impacts'!J88</f>
        <v>27819.876990163917</v>
      </c>
      <c r="K136" s="24">
        <f>'MSD Baseline'!K136+'Model Impacts'!K88</f>
        <v>28459.734160937685</v>
      </c>
      <c r="L136" s="24">
        <f>'MSD Baseline'!L136+'Model Impacts'!L88</f>
        <v>29114.308046639249</v>
      </c>
      <c r="M136" s="24">
        <f>'MSD Baseline'!M136+'Model Impacts'!M88</f>
        <v>29783.937131711951</v>
      </c>
      <c r="N136" s="11"/>
      <c r="O136" s="25">
        <f t="shared" si="45"/>
        <v>2.7986394422943484E-2</v>
      </c>
    </row>
    <row r="137" spans="1:15" ht="18">
      <c r="A137" s="20" t="s">
        <v>118</v>
      </c>
      <c r="B137" s="38" t="s">
        <v>94</v>
      </c>
      <c r="C137" s="24">
        <f>'MSD Baseline'!C137+'Model Impacts'!C89</f>
        <v>46440</v>
      </c>
      <c r="D137" s="24">
        <f>'MSD Baseline'!D137+'Model Impacts'!D89</f>
        <v>48065.4</v>
      </c>
      <c r="E137" s="24">
        <f>'MSD Baseline'!E137+'Model Impacts'!E89</f>
        <v>36036.008999999998</v>
      </c>
      <c r="F137" s="24">
        <f>'MSD Baseline'!F137+'Model Impacts'!F89</f>
        <v>37297.269314999998</v>
      </c>
      <c r="G137" s="24">
        <f>'MSD Baseline'!G137+'Model Impacts'!G89</f>
        <v>38416.187394450004</v>
      </c>
      <c r="H137" s="24">
        <f>'MSD Baseline'!H137+'Model Impacts'!H89</f>
        <v>39568.673016283487</v>
      </c>
      <c r="I137" s="24">
        <f>'MSD Baseline'!I137+'Model Impacts'!I89</f>
        <v>40478.752495658024</v>
      </c>
      <c r="J137" s="24">
        <f>'MSD Baseline'!J137+'Model Impacts'!J89</f>
        <v>41409.763803058144</v>
      </c>
      <c r="K137" s="24">
        <f>'MSD Baseline'!K137+'Model Impacts'!K89</f>
        <v>42362.188370528485</v>
      </c>
      <c r="L137" s="24">
        <f>'MSD Baseline'!L137+'Model Impacts'!L89</f>
        <v>43336.518703050628</v>
      </c>
      <c r="M137" s="24">
        <f>'MSD Baseline'!M137+'Model Impacts'!M89</f>
        <v>44333.258633220787</v>
      </c>
      <c r="N137" s="11"/>
      <c r="O137" s="25">
        <f t="shared" si="45"/>
        <v>-4.6318400140450411E-3</v>
      </c>
    </row>
    <row r="138" spans="1:15" ht="18">
      <c r="A138" s="20">
        <v>610</v>
      </c>
      <c r="B138" s="38" t="s">
        <v>95</v>
      </c>
      <c r="C138" s="24">
        <f>'MSD Baseline'!C138+'Model Impacts'!C90</f>
        <v>234188</v>
      </c>
      <c r="D138" s="24">
        <f>'MSD Baseline'!D138+'Model Impacts'!D90</f>
        <v>351059.57999999996</v>
      </c>
      <c r="E138" s="24">
        <f>'MSD Baseline'!E138+'Model Impacts'!E90</f>
        <v>193868.51200548571</v>
      </c>
      <c r="F138" s="24">
        <f>'MSD Baseline'!F138+'Model Impacts'!F90</f>
        <v>201531.27444848241</v>
      </c>
      <c r="G138" s="24">
        <f>'MSD Baseline'!G138+'Model Impacts'!G90</f>
        <v>208202.06272906679</v>
      </c>
      <c r="H138" s="24">
        <f>'MSD Baseline'!H138+'Model Impacts'!H90</f>
        <v>215090.32668667031</v>
      </c>
      <c r="I138" s="24">
        <f>'MSD Baseline'!I138+'Model Impacts'!I90</f>
        <v>220272.74345598972</v>
      </c>
      <c r="J138" s="24">
        <f>'MSD Baseline'!J138+'Model Impacts'!J90</f>
        <v>225571.13148643787</v>
      </c>
      <c r="K138" s="24">
        <f>'MSD Baseline'!K138+'Model Impacts'!K90</f>
        <v>230987.7815100138</v>
      </c>
      <c r="L138" s="24">
        <f>'MSD Baseline'!L138+'Model Impacts'!L90</f>
        <v>236525.01769515511</v>
      </c>
      <c r="M138" s="24">
        <f>'MSD Baseline'!M138+'Model Impacts'!M90</f>
        <v>242185.19760233996</v>
      </c>
      <c r="N138" s="11"/>
      <c r="O138" s="25">
        <f t="shared" si="45"/>
        <v>3.3634940176023864E-3</v>
      </c>
    </row>
    <row r="139" spans="1:15" ht="18">
      <c r="A139" s="20" t="s">
        <v>119</v>
      </c>
      <c r="B139" s="38" t="s">
        <v>135</v>
      </c>
      <c r="C139" s="24">
        <f>'MSD Baseline'!C139+'Model Impacts'!C91</f>
        <v>52000</v>
      </c>
      <c r="D139" s="24">
        <f>'MSD Baseline'!D139+'Model Impacts'!D91</f>
        <v>53819.999999999993</v>
      </c>
      <c r="E139" s="24">
        <f>'MSD Baseline'!E139+'Model Impacts'!E91</f>
        <v>55703.699999999983</v>
      </c>
      <c r="F139" s="24">
        <f>'MSD Baseline'!F139+'Model Impacts'!F91</f>
        <v>57653.329499999978</v>
      </c>
      <c r="G139" s="24">
        <f>'MSD Baseline'!G139+'Model Impacts'!G91</f>
        <v>59382.929384999981</v>
      </c>
      <c r="H139" s="24">
        <f>'MSD Baseline'!H139+'Model Impacts'!H91</f>
        <v>55047.975539894986</v>
      </c>
      <c r="I139" s="24">
        <f>'MSD Baseline'!I139+'Model Impacts'!I91</f>
        <v>56314.078977312565</v>
      </c>
      <c r="J139" s="24">
        <f>'MSD Baseline'!J139+'Model Impacts'!J91</f>
        <v>57609.302793790746</v>
      </c>
      <c r="K139" s="24">
        <f>'MSD Baseline'!K139+'Model Impacts'!K91</f>
        <v>58934.316758047928</v>
      </c>
      <c r="L139" s="24">
        <f>'MSD Baseline'!L139+'Model Impacts'!L91</f>
        <v>60289.806043483026</v>
      </c>
      <c r="M139" s="24">
        <f>'MSD Baseline'!M139+'Model Impacts'!M91</f>
        <v>61676.471582483129</v>
      </c>
      <c r="N139" s="11"/>
      <c r="O139" s="25">
        <f t="shared" si="45"/>
        <v>1.7212334455471767E-2</v>
      </c>
    </row>
    <row r="140" spans="1:15" ht="18">
      <c r="A140" s="20" t="s">
        <v>120</v>
      </c>
      <c r="B140" s="38" t="s">
        <v>96</v>
      </c>
      <c r="C140" s="24">
        <f>'MSD Baseline'!C140+'Model Impacts'!C92</f>
        <v>5000</v>
      </c>
      <c r="D140" s="24">
        <f>'MSD Baseline'!D140+'Model Impacts'!D92</f>
        <v>5175</v>
      </c>
      <c r="E140" s="24">
        <f>'MSD Baseline'!E140+'Model Impacts'!E92</f>
        <v>5356.125</v>
      </c>
      <c r="F140" s="24">
        <f>'MSD Baseline'!F140+'Model Impacts'!F92</f>
        <v>5543.5893749999996</v>
      </c>
      <c r="G140" s="24">
        <f>'MSD Baseline'!G140+'Model Impacts'!G92</f>
        <v>5709.8970562499999</v>
      </c>
      <c r="H140" s="24">
        <f>'MSD Baseline'!H140+'Model Impacts'!H92</f>
        <v>5881.1939679375</v>
      </c>
      <c r="I140" s="24">
        <f>'MSD Baseline'!I140+'Model Impacts'!I92</f>
        <v>6016.4614292000624</v>
      </c>
      <c r="J140" s="24">
        <f>'MSD Baseline'!J140+'Model Impacts'!J92</f>
        <v>6154.8400420716634</v>
      </c>
      <c r="K140" s="24">
        <f>'MSD Baseline'!K140+'Model Impacts'!K92</f>
        <v>6296.401363039311</v>
      </c>
      <c r="L140" s="24">
        <f>'MSD Baseline'!L140+'Model Impacts'!L92</f>
        <v>6441.2185943892146</v>
      </c>
      <c r="M140" s="24">
        <f>'MSD Baseline'!M140+'Model Impacts'!M92</f>
        <v>6589.3666220601663</v>
      </c>
      <c r="N140" s="11"/>
      <c r="O140" s="25">
        <f t="shared" si="45"/>
        <v>2.7986394422943484E-2</v>
      </c>
    </row>
    <row r="141" spans="1:15" ht="18">
      <c r="A141" s="20">
        <v>640</v>
      </c>
      <c r="B141" s="38" t="s">
        <v>97</v>
      </c>
      <c r="C141" s="24">
        <f>'MSD Baseline'!C141+'Model Impacts'!C93</f>
        <v>14025</v>
      </c>
      <c r="D141" s="24">
        <f>'MSD Baseline'!D141+'Model Impacts'!D93</f>
        <v>14515.875</v>
      </c>
      <c r="E141" s="24">
        <f>'MSD Baseline'!E141+'Model Impacts'!E93</f>
        <v>15023.930624999997</v>
      </c>
      <c r="F141" s="24">
        <f>'MSD Baseline'!F141+'Model Impacts'!F93</f>
        <v>15549.768196874997</v>
      </c>
      <c r="G141" s="24">
        <f>'MSD Baseline'!G141+'Model Impacts'!G93</f>
        <v>16016.261242781247</v>
      </c>
      <c r="H141" s="24">
        <f>'MSD Baseline'!H141+'Model Impacts'!H93</f>
        <v>16496.749080064685</v>
      </c>
      <c r="I141" s="24">
        <f>'MSD Baseline'!I141+'Model Impacts'!I93</f>
        <v>16876.174308906171</v>
      </c>
      <c r="J141" s="24">
        <f>'MSD Baseline'!J141+'Model Impacts'!J93</f>
        <v>17264.326318011012</v>
      </c>
      <c r="K141" s="24">
        <f>'MSD Baseline'!K141+'Model Impacts'!K93</f>
        <v>17661.405823325262</v>
      </c>
      <c r="L141" s="24">
        <f>'MSD Baseline'!L141+'Model Impacts'!L93</f>
        <v>18067.618157261742</v>
      </c>
      <c r="M141" s="24">
        <f>'MSD Baseline'!M141+'Model Impacts'!M93</f>
        <v>18483.173374878763</v>
      </c>
      <c r="N141" s="11"/>
      <c r="O141" s="25">
        <f t="shared" si="45"/>
        <v>2.7986394422943484E-2</v>
      </c>
    </row>
    <row r="142" spans="1:15" ht="18">
      <c r="A142" s="20">
        <v>648</v>
      </c>
      <c r="B142" s="38" t="s">
        <v>98</v>
      </c>
      <c r="C142" s="24">
        <f>'MSD Baseline'!C142+'Model Impacts'!C94</f>
        <v>77900</v>
      </c>
      <c r="D142" s="24">
        <f>'MSD Baseline'!D142+'Model Impacts'!D94</f>
        <v>189301.5</v>
      </c>
      <c r="E142" s="24">
        <f>'MSD Baseline'!E142+'Model Impacts'!E94</f>
        <v>103960.88037886108</v>
      </c>
      <c r="F142" s="24">
        <f>'MSD Baseline'!F142+'Model Impacts'!F94</f>
        <v>109775.03605513554</v>
      </c>
      <c r="G142" s="24">
        <f>'MSD Baseline'!G142+'Model Impacts'!G94</f>
        <v>114793.40211490437</v>
      </c>
      <c r="H142" s="24">
        <f>'MSD Baseline'!H142+'Model Impacts'!H94</f>
        <v>119975.6153938452</v>
      </c>
      <c r="I142" s="24">
        <f>'MSD Baseline'!I142+'Model Impacts'!I94</f>
        <v>123793.83442993044</v>
      </c>
      <c r="J142" s="24">
        <f>'MSD Baseline'!J142+'Model Impacts'!J94</f>
        <v>127694.18786012386</v>
      </c>
      <c r="K142" s="24">
        <f>'MSD Baseline'!K142+'Model Impacts'!K94</f>
        <v>131678.1439532837</v>
      </c>
      <c r="L142" s="24">
        <f>'MSD Baseline'!L142+'Model Impacts'!L94</f>
        <v>135747.18500617106</v>
      </c>
      <c r="M142" s="24">
        <f>'MSD Baseline'!M142+'Model Impacts'!M94</f>
        <v>139902.80685853394</v>
      </c>
      <c r="N142" s="11"/>
      <c r="O142" s="25">
        <f t="shared" si="45"/>
        <v>6.0300331070009205E-2</v>
      </c>
    </row>
    <row r="143" spans="1:15" ht="18">
      <c r="A143" s="20">
        <v>700</v>
      </c>
      <c r="B143" s="38" t="s">
        <v>99</v>
      </c>
      <c r="C143" s="24">
        <f>'MSD Baseline'!C143+'Model Impacts'!C95</f>
        <v>83951</v>
      </c>
      <c r="D143" s="24">
        <f>'MSD Baseline'!D143+'Model Impacts'!D95</f>
        <v>86889.285000000003</v>
      </c>
      <c r="E143" s="24">
        <f>'MSD Baseline'!E143+'Model Impacts'!E95</f>
        <v>89930.409974999988</v>
      </c>
      <c r="F143" s="24">
        <f>'MSD Baseline'!F143+'Model Impacts'!F95</f>
        <v>93077.974324124982</v>
      </c>
      <c r="G143" s="24">
        <f>'MSD Baseline'!G143+'Model Impacts'!G95</f>
        <v>95870.31355384874</v>
      </c>
      <c r="H143" s="24">
        <f>'MSD Baseline'!H143+'Model Impacts'!H95</f>
        <v>98746.422960464202</v>
      </c>
      <c r="I143" s="24">
        <f>'MSD Baseline'!I143+'Model Impacts'!I95</f>
        <v>101017.59068855486</v>
      </c>
      <c r="J143" s="24">
        <f>'MSD Baseline'!J143+'Model Impacts'!J95</f>
        <v>103340.99527439161</v>
      </c>
      <c r="K143" s="24">
        <f>'MSD Baseline'!K143+'Model Impacts'!K95</f>
        <v>105717.83816570262</v>
      </c>
      <c r="L143" s="24">
        <f>'MSD Baseline'!L143+'Model Impacts'!L95</f>
        <v>108149.34844351377</v>
      </c>
      <c r="M143" s="24">
        <f>'MSD Baseline'!M143+'Model Impacts'!M95</f>
        <v>110636.78345771457</v>
      </c>
      <c r="N143" s="11"/>
      <c r="O143" s="25">
        <f t="shared" si="45"/>
        <v>2.7986394422943484E-2</v>
      </c>
    </row>
    <row r="144" spans="1:15" ht="18">
      <c r="A144" s="20"/>
      <c r="B144" s="40" t="s">
        <v>100</v>
      </c>
      <c r="C144" s="41">
        <f t="shared" ref="C144:M144" si="46">SUM(C128:C143)</f>
        <v>4759097</v>
      </c>
      <c r="D144" s="41">
        <f t="shared" si="46"/>
        <v>5143015.3950000005</v>
      </c>
      <c r="E144" s="41">
        <f t="shared" si="46"/>
        <v>4804295.1440343456</v>
      </c>
      <c r="F144" s="41">
        <f t="shared" si="46"/>
        <v>4975498.3634613669</v>
      </c>
      <c r="G144" s="41">
        <f t="shared" si="46"/>
        <v>5127113.2793904524</v>
      </c>
      <c r="H144" s="41">
        <f t="shared" si="46"/>
        <v>5262134.9927788163</v>
      </c>
      <c r="I144" s="41">
        <f t="shared" si="46"/>
        <v>5384458.2167502809</v>
      </c>
      <c r="J144" s="41">
        <f t="shared" si="46"/>
        <v>5509585.965904803</v>
      </c>
      <c r="K144" s="41">
        <f t="shared" si="46"/>
        <v>5637581.9468923779</v>
      </c>
      <c r="L144" s="41">
        <f t="shared" si="46"/>
        <v>5768511.2926232759</v>
      </c>
      <c r="M144" s="41">
        <f t="shared" si="46"/>
        <v>5902440.5934510278</v>
      </c>
      <c r="N144" s="11"/>
      <c r="O144" s="42">
        <f t="shared" si="45"/>
        <v>2.1764258242473966E-2</v>
      </c>
    </row>
    <row r="145" spans="1:15" ht="18">
      <c r="A145" s="20"/>
      <c r="B145" s="38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11"/>
      <c r="O145" s="11"/>
    </row>
    <row r="146" spans="1:15" ht="18">
      <c r="A146" s="20"/>
      <c r="B146" s="18" t="s">
        <v>35</v>
      </c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11"/>
      <c r="O146" s="11"/>
    </row>
    <row r="147" spans="1:15" ht="18">
      <c r="A147" s="20" t="s">
        <v>121</v>
      </c>
      <c r="B147" s="38" t="s">
        <v>34</v>
      </c>
      <c r="C147" s="24">
        <f>'MSD Baseline'!C147+'Model Impacts'!C99</f>
        <v>839476</v>
      </c>
      <c r="D147" s="24">
        <f>'MSD Baseline'!D147+'Model Impacts'!D99</f>
        <v>896288</v>
      </c>
      <c r="E147" s="24">
        <f>'MSD Baseline'!E147+'Model Impacts'!E99</f>
        <v>1243937</v>
      </c>
      <c r="F147" s="24">
        <f>'MSD Baseline'!F147+'Model Impacts'!F99</f>
        <v>1243693</v>
      </c>
      <c r="G147" s="24">
        <f>'MSD Baseline'!G147+'Model Impacts'!G99</f>
        <v>1244839</v>
      </c>
      <c r="H147" s="24">
        <f>'MSD Baseline'!H147+'Model Impacts'!H99</f>
        <v>1244395</v>
      </c>
      <c r="I147" s="24">
        <f>'MSD Baseline'!I147+'Model Impacts'!I99</f>
        <v>1243518</v>
      </c>
      <c r="J147" s="24">
        <f>'MSD Baseline'!J147+'Model Impacts'!J99</f>
        <v>1244023</v>
      </c>
      <c r="K147" s="24">
        <f>'MSD Baseline'!K147+'Model Impacts'!K99</f>
        <v>1242956</v>
      </c>
      <c r="L147" s="24">
        <f>'MSD Baseline'!L147+'Model Impacts'!L99</f>
        <v>1243388</v>
      </c>
      <c r="M147" s="24">
        <f>'MSD Baseline'!M147+'Model Impacts'!M99</f>
        <v>1243218</v>
      </c>
      <c r="N147" s="11"/>
      <c r="O147" s="25">
        <f t="shared" ref="O147:O151" si="47">IFERROR(((M147/C147)^(1/COUNTA($D$14:$M$14)))-1,"―")</f>
        <v>4.0049238829557021E-2</v>
      </c>
    </row>
    <row r="148" spans="1:15" ht="18">
      <c r="A148" s="20">
        <v>810</v>
      </c>
      <c r="B148" s="38" t="s">
        <v>101</v>
      </c>
      <c r="C148" s="24">
        <f>'MSD Baseline'!C148+'Model Impacts'!C100</f>
        <v>39225</v>
      </c>
      <c r="D148" s="24">
        <f>'MSD Baseline'!D148+'Model Impacts'!D100</f>
        <v>39225</v>
      </c>
      <c r="E148" s="24">
        <f>'MSD Baseline'!E148+'Model Impacts'!E100</f>
        <v>29225</v>
      </c>
      <c r="F148" s="24">
        <f>'MSD Baseline'!F148+'Model Impacts'!F100</f>
        <v>29225</v>
      </c>
      <c r="G148" s="24">
        <f>'MSD Baseline'!G148+'Model Impacts'!G100</f>
        <v>29225</v>
      </c>
      <c r="H148" s="24">
        <f>'MSD Baseline'!H148+'Model Impacts'!H100</f>
        <v>29225</v>
      </c>
      <c r="I148" s="24">
        <f>'MSD Baseline'!I148+'Model Impacts'!I100</f>
        <v>29225</v>
      </c>
      <c r="J148" s="24">
        <f>'MSD Baseline'!J148+'Model Impacts'!J100</f>
        <v>29225</v>
      </c>
      <c r="K148" s="24">
        <f>'MSD Baseline'!K148+'Model Impacts'!K100</f>
        <v>29225</v>
      </c>
      <c r="L148" s="24">
        <f>'MSD Baseline'!L148+'Model Impacts'!L100</f>
        <v>29225</v>
      </c>
      <c r="M148" s="24">
        <f>'MSD Baseline'!M148+'Model Impacts'!M100</f>
        <v>29225</v>
      </c>
      <c r="N148" s="11"/>
      <c r="O148" s="25">
        <f t="shared" si="47"/>
        <v>-2.9000163550647273E-2</v>
      </c>
    </row>
    <row r="149" spans="1:15" ht="18">
      <c r="A149" s="20" t="s">
        <v>122</v>
      </c>
      <c r="B149" s="38" t="s">
        <v>102</v>
      </c>
      <c r="C149" s="24">
        <f>'MSD Baseline'!C149+'Model Impacts'!C101</f>
        <v>0</v>
      </c>
      <c r="D149" s="24">
        <f>'MSD Baseline'!D149+'Model Impacts'!D101</f>
        <v>0</v>
      </c>
      <c r="E149" s="24">
        <f>'MSD Baseline'!E149+'Model Impacts'!E101</f>
        <v>0</v>
      </c>
      <c r="F149" s="24">
        <f>'MSD Baseline'!F149+'Model Impacts'!F101</f>
        <v>0</v>
      </c>
      <c r="G149" s="24">
        <f>'MSD Baseline'!G149+'Model Impacts'!G101</f>
        <v>0</v>
      </c>
      <c r="H149" s="24">
        <f>'MSD Baseline'!H149+'Model Impacts'!H101</f>
        <v>0</v>
      </c>
      <c r="I149" s="24">
        <f>'MSD Baseline'!I149+'Model Impacts'!I101</f>
        <v>0</v>
      </c>
      <c r="J149" s="24">
        <f>'MSD Baseline'!J149+'Model Impacts'!J101</f>
        <v>0</v>
      </c>
      <c r="K149" s="24">
        <f>'MSD Baseline'!K149+'Model Impacts'!K101</f>
        <v>0</v>
      </c>
      <c r="L149" s="24">
        <f>'MSD Baseline'!L149+'Model Impacts'!L101</f>
        <v>0</v>
      </c>
      <c r="M149" s="24">
        <f>'MSD Baseline'!M149+'Model Impacts'!M101</f>
        <v>0</v>
      </c>
      <c r="N149" s="11"/>
      <c r="O149" s="25" t="str">
        <f t="shared" si="47"/>
        <v>―</v>
      </c>
    </row>
    <row r="150" spans="1:15" ht="18">
      <c r="A150" s="20">
        <v>930</v>
      </c>
      <c r="B150" s="38" t="s">
        <v>65</v>
      </c>
      <c r="C150" s="24">
        <f>'MSD Baseline'!C150+'Model Impacts'!C102</f>
        <v>59200</v>
      </c>
      <c r="D150" s="24">
        <f>'MSD Baseline'!D150+'Model Impacts'!D102</f>
        <v>0</v>
      </c>
      <c r="E150" s="24">
        <f>'MSD Baseline'!E150+'Model Impacts'!E102</f>
        <v>0</v>
      </c>
      <c r="F150" s="24">
        <f>'MSD Baseline'!F150+'Model Impacts'!F102</f>
        <v>0</v>
      </c>
      <c r="G150" s="24">
        <f>'MSD Baseline'!G150+'Model Impacts'!G102</f>
        <v>0</v>
      </c>
      <c r="H150" s="24">
        <f>'MSD Baseline'!H150+'Model Impacts'!H102</f>
        <v>0</v>
      </c>
      <c r="I150" s="24">
        <f>'MSD Baseline'!I150+'Model Impacts'!I102</f>
        <v>0</v>
      </c>
      <c r="J150" s="24">
        <f>'MSD Baseline'!J150+'Model Impacts'!J102</f>
        <v>0</v>
      </c>
      <c r="K150" s="24">
        <f>'MSD Baseline'!K150+'Model Impacts'!K102</f>
        <v>0</v>
      </c>
      <c r="L150" s="24">
        <f>'MSD Baseline'!L150+'Model Impacts'!L102</f>
        <v>0</v>
      </c>
      <c r="M150" s="24">
        <f>'MSD Baseline'!M150+'Model Impacts'!M102</f>
        <v>0</v>
      </c>
      <c r="N150" s="11"/>
      <c r="O150" s="25">
        <f t="shared" si="47"/>
        <v>-1</v>
      </c>
    </row>
    <row r="151" spans="1:15" ht="18">
      <c r="A151" s="11"/>
      <c r="B151" s="40" t="s">
        <v>103</v>
      </c>
      <c r="C151" s="41">
        <f t="shared" ref="C151:M151" si="48">SUM(C147:C150)</f>
        <v>937901</v>
      </c>
      <c r="D151" s="41">
        <f t="shared" si="48"/>
        <v>935513</v>
      </c>
      <c r="E151" s="41">
        <f t="shared" si="48"/>
        <v>1273162</v>
      </c>
      <c r="F151" s="41">
        <f t="shared" si="48"/>
        <v>1272918</v>
      </c>
      <c r="G151" s="41">
        <f t="shared" si="48"/>
        <v>1274064</v>
      </c>
      <c r="H151" s="41">
        <f t="shared" si="48"/>
        <v>1273620</v>
      </c>
      <c r="I151" s="41">
        <f t="shared" si="48"/>
        <v>1272743</v>
      </c>
      <c r="J151" s="41">
        <f t="shared" si="48"/>
        <v>1273248</v>
      </c>
      <c r="K151" s="41">
        <f t="shared" si="48"/>
        <v>1272181</v>
      </c>
      <c r="L151" s="41">
        <f t="shared" si="48"/>
        <v>1272613</v>
      </c>
      <c r="M151" s="41">
        <f t="shared" si="48"/>
        <v>1272443</v>
      </c>
      <c r="N151" s="11"/>
      <c r="O151" s="42">
        <f t="shared" si="47"/>
        <v>3.0974998927794317E-2</v>
      </c>
    </row>
    <row r="152" spans="1:15" ht="18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ht="18.75" thickBot="1">
      <c r="A153" s="11"/>
      <c r="B153" s="49" t="s">
        <v>104</v>
      </c>
      <c r="C153" s="30">
        <f t="shared" ref="C153:M153" si="49">SUM(C105,C115,C125,C144,C151)</f>
        <v>22997857.920000002</v>
      </c>
      <c r="D153" s="30">
        <f t="shared" si="49"/>
        <v>24634829.810300145</v>
      </c>
      <c r="E153" s="30">
        <f t="shared" si="49"/>
        <v>25785908.618916873</v>
      </c>
      <c r="F153" s="30">
        <f t="shared" si="49"/>
        <v>25795340.763473082</v>
      </c>
      <c r="G153" s="30">
        <f t="shared" si="49"/>
        <v>26398383.384475343</v>
      </c>
      <c r="H153" s="30">
        <f t="shared" si="49"/>
        <v>26971521.985851757</v>
      </c>
      <c r="I153" s="30">
        <f t="shared" si="49"/>
        <v>27597111.196790569</v>
      </c>
      <c r="J153" s="30">
        <f t="shared" si="49"/>
        <v>28098998.747165214</v>
      </c>
      <c r="K153" s="30">
        <f t="shared" si="49"/>
        <v>28852313.583431222</v>
      </c>
      <c r="L153" s="30">
        <f t="shared" si="49"/>
        <v>29615458.238642886</v>
      </c>
      <c r="M153" s="30">
        <f t="shared" si="49"/>
        <v>30398873.293659762</v>
      </c>
      <c r="N153" s="11"/>
      <c r="O153" s="31">
        <f t="shared" ref="O153" si="50">IFERROR(((M153/C153)^(1/COUNTA($D$14:$M$14)))-1,"―")</f>
        <v>2.8293309368054853E-2</v>
      </c>
    </row>
    <row r="154" spans="1:15" ht="18.75" thickTop="1">
      <c r="A154" s="11"/>
      <c r="B154" s="19"/>
      <c r="C154" s="19"/>
      <c r="D154" s="19"/>
      <c r="E154" s="19"/>
      <c r="F154" s="19"/>
      <c r="G154" s="19"/>
      <c r="H154" s="50"/>
      <c r="I154" s="19"/>
      <c r="J154" s="19"/>
      <c r="K154" s="19"/>
      <c r="L154" s="19"/>
      <c r="M154" s="19"/>
      <c r="N154" s="11"/>
      <c r="O154" s="11"/>
    </row>
    <row r="155" spans="1:15" ht="18.75" thickBot="1">
      <c r="A155" s="11"/>
      <c r="B155" s="29" t="s">
        <v>37</v>
      </c>
      <c r="C155" s="30">
        <f t="shared" ref="C155:M155" si="51">C93-C153</f>
        <v>147843.07999999821</v>
      </c>
      <c r="D155" s="30">
        <f t="shared" si="51"/>
        <v>66455.258252564818</v>
      </c>
      <c r="E155" s="30">
        <f t="shared" si="51"/>
        <v>-960998.55010776222</v>
      </c>
      <c r="F155" s="30">
        <f t="shared" si="51"/>
        <v>-69446.464231386781</v>
      </c>
      <c r="G155" s="30">
        <f t="shared" si="51"/>
        <v>267794.20589806512</v>
      </c>
      <c r="H155" s="30">
        <f t="shared" si="51"/>
        <v>388193.6161367707</v>
      </c>
      <c r="I155" s="30">
        <f t="shared" si="51"/>
        <v>483675.93244306371</v>
      </c>
      <c r="J155" s="30">
        <f t="shared" si="51"/>
        <v>745249.88058442622</v>
      </c>
      <c r="K155" s="30">
        <f t="shared" si="51"/>
        <v>754773.44610825926</v>
      </c>
      <c r="L155" s="30">
        <f t="shared" si="51"/>
        <v>776002.42283551395</v>
      </c>
      <c r="M155" s="30">
        <f t="shared" si="51"/>
        <v>799172.96870458126</v>
      </c>
      <c r="N155" s="11"/>
      <c r="O155" s="31">
        <f t="shared" ref="O155" si="52">IFERROR(((M155/C155)^(1/COUNTA($D$14:$M$14)))-1,"―")</f>
        <v>0.18381538122108476</v>
      </c>
    </row>
    <row r="156" spans="1:15" ht="18.75" thickTop="1">
      <c r="A156" s="11"/>
      <c r="B156" s="19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11"/>
      <c r="O156" s="11"/>
    </row>
    <row r="157" spans="1:15" ht="18.75" thickBot="1">
      <c r="A157" s="11"/>
      <c r="B157" s="49" t="s">
        <v>38</v>
      </c>
      <c r="C157" s="30">
        <f>C48</f>
        <v>-1458741</v>
      </c>
      <c r="D157" s="30">
        <f t="shared" ref="D157:M157" si="53">C157+D155</f>
        <v>-1392285.7417474352</v>
      </c>
      <c r="E157" s="30">
        <f t="shared" si="53"/>
        <v>-2353284.2918551974</v>
      </c>
      <c r="F157" s="30">
        <f t="shared" si="53"/>
        <v>-2422730.7560865842</v>
      </c>
      <c r="G157" s="30">
        <f t="shared" si="53"/>
        <v>-2154936.5501885191</v>
      </c>
      <c r="H157" s="30">
        <f t="shared" si="53"/>
        <v>-1766742.9340517484</v>
      </c>
      <c r="I157" s="30">
        <f t="shared" si="53"/>
        <v>-1283067.0016086847</v>
      </c>
      <c r="J157" s="30">
        <f t="shared" si="53"/>
        <v>-537817.12102425843</v>
      </c>
      <c r="K157" s="30">
        <f t="shared" si="53"/>
        <v>216956.32508400083</v>
      </c>
      <c r="L157" s="30">
        <f t="shared" si="53"/>
        <v>992958.74791951478</v>
      </c>
      <c r="M157" s="30">
        <f t="shared" si="53"/>
        <v>1792131.716624096</v>
      </c>
      <c r="N157" s="11"/>
      <c r="O157" s="31" t="str">
        <f t="shared" ref="O157" si="54">IFERROR(((M157/C157)^(1/COUNTA($D$14:$M$14)))-1,"―")</f>
        <v>―</v>
      </c>
    </row>
    <row r="158" spans="1:15" ht="13.5" thickTop="1"/>
  </sheetData>
  <pageMargins left="0.7" right="0.7" top="0.75" bottom="0.75" header="0.3" footer="0.3"/>
  <pageSetup scale="46" fitToHeight="0" orientation="landscape" verticalDpi="1200" r:id="rId1"/>
  <headerFooter>
    <oddFooter>&amp;L&amp;14Morrisville School District&amp;R&amp;14&amp;K000000Scenario 2: Tuition Grades 3 to 12</oddFooter>
  </headerFooter>
  <rowBreaks count="2" manualBreakCount="2">
    <brk id="63" max="16383" man="1"/>
    <brk id="11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MSD Baseline</vt:lpstr>
      <vt:lpstr>Sandbox</vt:lpstr>
      <vt:lpstr>Model Impacts</vt:lpstr>
      <vt:lpstr>MSD Tuition Scenario 3</vt:lpstr>
      <vt:lpstr>'MSD Baseline'!Print_Titles</vt:lpstr>
      <vt:lpstr>'MSD Tuition Scenario 3'!Print_Titles</vt:lpstr>
    </vt:vector>
  </TitlesOfParts>
  <Company>PFM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Tyson</dc:creator>
  <cp:lastModifiedBy>Ian Tyson</cp:lastModifiedBy>
  <cp:lastPrinted>2022-12-16T18:08:02Z</cp:lastPrinted>
  <dcterms:created xsi:type="dcterms:W3CDTF">2022-11-17T14:01:26Z</dcterms:created>
  <dcterms:modified xsi:type="dcterms:W3CDTF">2023-02-13T22:19:54Z</dcterms:modified>
</cp:coreProperties>
</file>